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<sst xmlns="http://schemas.openxmlformats.org/spreadsheetml/2006/main" count="86" uniqueCount="57">
  <si>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食料品</t>
  </si>
  <si>
    <t>繊維製品</t>
  </si>
  <si>
    <t>機械機器</t>
  </si>
  <si>
    <t>非鉄金属</t>
  </si>
  <si>
    <t>&lt;１&gt; 輸出（県内港）</t>
  </si>
  <si>
    <t>上段：価　額(億円）</t>
  </si>
  <si>
    <t>下段：構成比（％）</t>
  </si>
  <si>
    <t>品目／年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</si>
  <si>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</si>
  <si>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</si>
  <si>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</si>
  <si>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</si>
  <si>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</si>
  <si>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</si>
  <si>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</si>
  <si>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</si>
  <si>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</si>
  <si>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</si>
  <si>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</si>
  <si>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</si>
  <si>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</si>
  <si>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</si>
  <si>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</si>
  <si>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</si>
  <si>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化学製品</t>
  </si>
  <si>
    <t>非金属鉱物製品</t>
  </si>
  <si>
    <t>金属製品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</si>
  <si>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</si>
  <si>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</si>
  <si>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</si>
  <si>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</si>
  <si>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</si>
  <si>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</si>
  <si>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</si>
  <si>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</si>
  <si>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「食料品」＝「食料品及び動物」＋「飲料及びたばこ」</t>
  </si>
  <si>
    <t>「繊維製品」＝「織物用繊維及びくず」＋「織物用糸及び繊維製品」＋「衣類及び同付属品」</t>
  </si>
  <si>
    <t>「金属製品」＝「鉄鋼」＋「非鉄金属」＋「金属製品」</t>
  </si>
  <si>
    <t>&lt;２&gt; 輸入（県内港）</t>
  </si>
  <si>
    <t>１７年</t>
  </si>
  <si>
    <t>自動車</t>
  </si>
  <si>
    <t>石油ガス類</t>
  </si>
  <si>
    <t>原油・粗油</t>
  </si>
  <si>
    <t>衣類</t>
  </si>
  <si>
    <t>「非鉄金属」＝「銀及び白金族」＋「銅及び同合金」＋「ニッケル及び同合金」＋「アルミニウム及び同合金」</t>
  </si>
  <si>
    <t>　　　+「鉛及び同合金」+「亜鉛及び同合金」+「すず及び同合金」+「コバルト及び同合金」</t>
  </si>
  <si>
    <t>「機械機器」＝「一般機械」＋「電気機器」＋「輸送用機器」＋「精密機器類」</t>
  </si>
  <si>
    <t>２２年</t>
  </si>
  <si>
    <t>２２年</t>
  </si>
  <si>
    <t>２３年</t>
  </si>
  <si>
    <t>２４年</t>
  </si>
  <si>
    <t xml:space="preserve"> </t>
  </si>
  <si>
    <t>２５年</t>
  </si>
  <si>
    <t>２６年</t>
  </si>
  <si>
    <t>２７年</t>
  </si>
  <si>
    <t>２８年</t>
  </si>
  <si>
    <t>第２表　品目分類別輸出入額の推移（平成28年）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</si>
</sst>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;[Red]\-#,##0.0"/>
    <numFmt numFmtId="180" formatCode="&quot;¥&quot;#,##0_);[Red]\(&quot;¥&quot;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;[Red]#,##0"/>
    <numFmt numFmtId="188" formatCode="0;[Red]0"/>
    <numFmt numFmtId="189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9" fillId="0" borderId="0">
      <alignment/>
      <protection/>
    </xf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0" fillId="0" borderId="13" xfId="5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8" fontId="0" fillId="0" borderId="12" xfId="5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78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8" fontId="0" fillId="34" borderId="15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/>
    </xf>
    <xf numFmtId="178" fontId="0" fillId="0" borderId="18" xfId="0" applyNumberFormat="1" applyFont="1" applyBorder="1" applyAlignment="1">
      <alignment horizontal="center"/>
    </xf>
    <xf numFmtId="38" fontId="0" fillId="0" borderId="19" xfId="5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8" fontId="0" fillId="0" borderId="2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8" fontId="0" fillId="0" borderId="13" xfId="51" applyFont="1" applyBorder="1" applyAlignment="1">
      <alignment horizontal="center"/>
    </xf>
    <xf numFmtId="38" fontId="0" fillId="0" borderId="12" xfId="51" applyFont="1" applyBorder="1" applyAlignment="1">
      <alignment horizontal="right"/>
    </xf>
    <xf numFmtId="38" fontId="0" fillId="0" borderId="12" xfId="5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33" borderId="18" xfId="0" applyNumberFormat="1" applyFont="1" applyFill="1" applyBorder="1" applyAlignment="1">
      <alignment/>
    </xf>
    <xf numFmtId="38" fontId="0" fillId="0" borderId="15" xfId="51" applyFont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0" fillId="35" borderId="18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38" fontId="0" fillId="0" borderId="12" xfId="51" applyFont="1" applyBorder="1" applyAlignment="1">
      <alignment horizontal="right" wrapText="1"/>
    </xf>
    <xf numFmtId="178" fontId="0" fillId="0" borderId="18" xfId="0" applyNumberFormat="1" applyFont="1" applyBorder="1" applyAlignment="1">
      <alignment horizontal="right" wrapText="1"/>
    </xf>
    <xf numFmtId="38" fontId="0" fillId="0" borderId="15" xfId="5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38" fontId="0" fillId="0" borderId="10" xfId="51" applyFont="1" applyBorder="1" applyAlignment="1">
      <alignment horizontal="center"/>
    </xf>
    <xf numFmtId="38" fontId="0" fillId="0" borderId="22" xfId="5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6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2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178" fontId="0" fillId="35" borderId="21" xfId="0" applyNumberFormat="1" applyFont="1" applyFill="1" applyBorder="1" applyAlignment="1">
      <alignment vertical="center"/>
    </xf>
    <xf numFmtId="38" fontId="0" fillId="0" borderId="13" xfId="5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0" xfId="0" applyNumberFormat="1" applyFont="1" applyBorder="1" applyAlignment="1">
      <alignment/>
    </xf>
    <xf numFmtId="178" fontId="0" fillId="36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38" fontId="0" fillId="0" borderId="20" xfId="49" applyFont="1" applyFill="1" applyBorder="1" applyAlignment="1">
      <alignment/>
    </xf>
    <xf numFmtId="187" fontId="0" fillId="0" borderId="20" xfId="49" applyNumberFormat="1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0" applyNumberFormat="1" applyFont="1" applyAlignment="1">
      <alignment/>
    </xf>
    <xf numFmtId="178" fontId="0" fillId="0" borderId="21" xfId="0" applyNumberFormat="1" applyFont="1" applyFill="1" applyBorder="1" applyAlignment="1">
      <alignment/>
    </xf>
    <xf numFmtId="178" fontId="0" fillId="37" borderId="21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0" xfId="51" applyFont="1" applyFill="1" applyBorder="1" applyAlignment="1">
      <alignment horizontal="center"/>
    </xf>
    <xf numFmtId="38" fontId="0" fillId="0" borderId="14" xfId="49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178" fontId="0" fillId="36" borderId="21" xfId="0" applyNumberFormat="1" applyFont="1" applyFill="1" applyBorder="1" applyAlignment="1">
      <alignment/>
    </xf>
    <xf numFmtId="178" fontId="0" fillId="35" borderId="21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pane xSplit="3" topLeftCell="D1" activePane="topRight" state="frozen"/>
      <selection pane="topLeft" activeCell="A22" sqref="A22"/>
      <selection pane="topRight" activeCell="Z53" sqref="Z53"/>
    </sheetView>
  </sheetViews>
  <sheetFormatPr defaultColWidth="9.00390625" defaultRowHeight="13.5"/>
  <cols>
    <col min="1" max="1" width="1.25" style="0" customWidth="1"/>
    <col min="2" max="2" width="1.625" style="0" customWidth="1"/>
    <col min="3" max="3" width="24.50390625" style="0" customWidth="1"/>
    <col min="4" max="23" width="7.625" style="0" customWidth="1"/>
    <col min="25" max="25" width="9.625" style="97" bestFit="1" customWidth="1"/>
    <col min="26" max="26" width="9.625" style="0" customWidth="1"/>
    <col min="27" max="27" width="8.875" style="0" customWidth="1"/>
    <col min="28" max="28" width="14.00390625" style="0" bestFit="1" customWidth="1"/>
    <col min="31" max="31" width="11.00390625" style="0" bestFit="1" customWidth="1"/>
  </cols>
  <sheetData>
    <row r="1" spans="1:18" ht="14.25">
      <c r="A1" s="3"/>
      <c r="B1" s="4" t="s">
        <v>56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</row>
    <row r="2" spans="2:15" ht="14.25"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6" s="2" customFormat="1" ht="14.25">
      <c r="B3" s="4" t="s">
        <v>4</v>
      </c>
      <c r="C3" s="8"/>
      <c r="D3" s="9"/>
      <c r="E3" s="9"/>
      <c r="F3" s="9"/>
      <c r="G3" s="9"/>
      <c r="H3" s="9"/>
      <c r="I3" s="9"/>
      <c r="J3" s="9"/>
      <c r="K3" s="9"/>
      <c r="Q3" s="11"/>
      <c r="R3" s="11"/>
      <c r="S3" s="10"/>
      <c r="T3" s="10"/>
      <c r="Y3" s="98"/>
      <c r="Z3" s="110" t="s">
        <v>5</v>
      </c>
    </row>
    <row r="4" spans="4:26" s="2" customFormat="1" ht="13.5">
      <c r="D4" s="9"/>
      <c r="E4" s="9"/>
      <c r="F4" s="9"/>
      <c r="G4" s="9"/>
      <c r="H4" s="9"/>
      <c r="I4" s="9"/>
      <c r="J4" s="9"/>
      <c r="K4" s="9"/>
      <c r="Q4" s="13"/>
      <c r="R4" s="13"/>
      <c r="S4" s="12"/>
      <c r="T4" s="12"/>
      <c r="Y4" s="98"/>
      <c r="Z4" s="111" t="s">
        <v>6</v>
      </c>
    </row>
    <row r="5" spans="2:28" s="2" customFormat="1" ht="13.5"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17" t="s">
        <v>22</v>
      </c>
      <c r="S5" s="17" t="s">
        <v>23</v>
      </c>
      <c r="T5" s="59" t="s">
        <v>48</v>
      </c>
      <c r="U5" s="78" t="s">
        <v>49</v>
      </c>
      <c r="V5" s="78" t="s">
        <v>50</v>
      </c>
      <c r="W5" s="59" t="s">
        <v>52</v>
      </c>
      <c r="X5" s="91" t="s">
        <v>53</v>
      </c>
      <c r="Y5" s="99" t="s">
        <v>54</v>
      </c>
      <c r="Z5" s="99" t="s">
        <v>55</v>
      </c>
      <c r="AA5" s="107"/>
      <c r="AB5" s="108"/>
    </row>
    <row r="6" spans="2:28" s="2" customFormat="1" ht="13.5">
      <c r="B6" s="18" t="s">
        <v>0</v>
      </c>
      <c r="C6" s="19"/>
      <c r="D6" s="61">
        <v>107</v>
      </c>
      <c r="E6" s="61">
        <v>120</v>
      </c>
      <c r="F6" s="61">
        <v>124</v>
      </c>
      <c r="G6" s="20">
        <v>138</v>
      </c>
      <c r="H6" s="20">
        <v>158</v>
      </c>
      <c r="I6" s="20">
        <v>136</v>
      </c>
      <c r="J6" s="20">
        <v>134</v>
      </c>
      <c r="K6" s="20">
        <v>256.29096000000004</v>
      </c>
      <c r="L6" s="20">
        <v>129.90172</v>
      </c>
      <c r="M6" s="20">
        <v>118</v>
      </c>
      <c r="N6" s="20">
        <v>124</v>
      </c>
      <c r="O6" s="20">
        <v>127.22003</v>
      </c>
      <c r="P6" s="20">
        <v>157.95332</v>
      </c>
      <c r="Q6" s="20">
        <f>(16770561+1876162)/100/1000</f>
        <v>186.46723</v>
      </c>
      <c r="R6" s="20">
        <v>193</v>
      </c>
      <c r="S6" s="20">
        <v>185.15117</v>
      </c>
      <c r="T6" s="20">
        <v>214</v>
      </c>
      <c r="U6" s="79">
        <v>203</v>
      </c>
      <c r="V6" s="86">
        <v>200</v>
      </c>
      <c r="W6" s="86">
        <v>250</v>
      </c>
      <c r="X6" s="92">
        <v>296</v>
      </c>
      <c r="Y6" s="101">
        <v>389</v>
      </c>
      <c r="Z6" s="101">
        <v>386</v>
      </c>
      <c r="AA6" s="102"/>
      <c r="AB6" s="102"/>
    </row>
    <row r="7" spans="2:28" s="2" customFormat="1" ht="13.5">
      <c r="B7" s="18"/>
      <c r="C7" s="19"/>
      <c r="D7" s="62">
        <v>0.2</v>
      </c>
      <c r="E7" s="62">
        <v>0.2</v>
      </c>
      <c r="F7" s="62">
        <v>0.2</v>
      </c>
      <c r="G7" s="21">
        <v>0.2</v>
      </c>
      <c r="H7" s="21">
        <v>0.2</v>
      </c>
      <c r="I7" s="21">
        <v>0.2</v>
      </c>
      <c r="J7" s="21">
        <v>0.15725484673520163</v>
      </c>
      <c r="K7" s="21">
        <v>0.2861678292470979</v>
      </c>
      <c r="L7" s="21">
        <v>0.1342266046502761</v>
      </c>
      <c r="M7" s="21">
        <v>0.1342266046502761</v>
      </c>
      <c r="N7" s="21">
        <v>0.1342266046502761</v>
      </c>
      <c r="O7" s="21">
        <v>0.10410276144325707</v>
      </c>
      <c r="P7" s="21">
        <v>0.10565137709709291</v>
      </c>
      <c r="Q7" s="21">
        <f>Q6/$Q$28*100</f>
        <v>0.11143569939425244</v>
      </c>
      <c r="R7" s="21">
        <f>R6/$R$28*100</f>
        <v>0.12691022909597832</v>
      </c>
      <c r="S7" s="21">
        <f>S6/$S$28*100</f>
        <v>0.20702779734549887</v>
      </c>
      <c r="T7" s="21">
        <f>T6/$T$28*100</f>
        <v>0.18613551361224667</v>
      </c>
      <c r="U7" s="80">
        <f>U6/$U$28*100</f>
        <v>0.18298014259831802</v>
      </c>
      <c r="V7" s="88">
        <f>V6/$V$28*100</f>
        <v>0.16405814220559767</v>
      </c>
      <c r="W7" s="88">
        <f>W6/$W$28*100</f>
        <v>0.1779182145551333</v>
      </c>
      <c r="X7" s="88">
        <f>X6/$X$28*100</f>
        <v>0.20136465370041565</v>
      </c>
      <c r="Y7" s="104">
        <f>Y6/$Y$28*100</f>
        <v>0.253013066921631</v>
      </c>
      <c r="Z7" s="104">
        <f>Z6/$Z$28*100</f>
        <v>0.27351444808185593</v>
      </c>
      <c r="AA7" s="102"/>
      <c r="AB7" s="102"/>
    </row>
    <row r="8" spans="2:28" s="2" customFormat="1" ht="13.5">
      <c r="B8" s="22" t="s">
        <v>1</v>
      </c>
      <c r="C8" s="23"/>
      <c r="D8" s="61">
        <v>420</v>
      </c>
      <c r="E8" s="61">
        <v>973</v>
      </c>
      <c r="F8" s="61">
        <v>671</v>
      </c>
      <c r="G8" s="20">
        <v>663</v>
      </c>
      <c r="H8" s="20">
        <v>606</v>
      </c>
      <c r="I8" s="20">
        <v>519</v>
      </c>
      <c r="J8" s="20">
        <v>497</v>
      </c>
      <c r="K8" s="20">
        <v>527.95559</v>
      </c>
      <c r="L8" s="20">
        <v>527.25837</v>
      </c>
      <c r="M8" s="20">
        <v>526</v>
      </c>
      <c r="N8" s="20">
        <v>583</v>
      </c>
      <c r="O8" s="20">
        <v>633.75632</v>
      </c>
      <c r="P8" s="20">
        <v>680.62978</v>
      </c>
      <c r="Q8" s="20">
        <f>(66522508+805625+5645905)/100/1000</f>
        <v>729.74038</v>
      </c>
      <c r="R8" s="20">
        <v>687</v>
      </c>
      <c r="S8" s="20">
        <v>552.93417</v>
      </c>
      <c r="T8" s="20">
        <v>671</v>
      </c>
      <c r="U8" s="79">
        <v>675</v>
      </c>
      <c r="V8" s="86">
        <v>678</v>
      </c>
      <c r="W8" s="86">
        <v>708</v>
      </c>
      <c r="X8" s="92">
        <v>794</v>
      </c>
      <c r="Y8" s="101">
        <v>794</v>
      </c>
      <c r="Z8" s="101">
        <v>730</v>
      </c>
      <c r="AA8" s="102"/>
      <c r="AB8" s="102"/>
    </row>
    <row r="9" spans="2:28" s="2" customFormat="1" ht="13.5">
      <c r="B9" s="18"/>
      <c r="C9" s="19"/>
      <c r="D9" s="62">
        <v>0.7</v>
      </c>
      <c r="E9" s="62">
        <v>1.5</v>
      </c>
      <c r="F9" s="62">
        <v>0.9</v>
      </c>
      <c r="G9" s="21">
        <v>0.8</v>
      </c>
      <c r="H9" s="21">
        <v>0.7</v>
      </c>
      <c r="I9" s="21">
        <v>0.6</v>
      </c>
      <c r="J9" s="21">
        <v>0.5832511852790686</v>
      </c>
      <c r="K9" s="21">
        <v>0.5895014991132376</v>
      </c>
      <c r="L9" s="21">
        <v>0.5448126535856415</v>
      </c>
      <c r="M9" s="21">
        <v>0.5448126535856415</v>
      </c>
      <c r="N9" s="21">
        <v>0.5448126535856415</v>
      </c>
      <c r="O9" s="21">
        <v>0.5185958767193852</v>
      </c>
      <c r="P9" s="21">
        <v>0.4552577530519231</v>
      </c>
      <c r="Q9" s="21">
        <f>Q8/$Q$28*100</f>
        <v>0.4361041327289923</v>
      </c>
      <c r="R9" s="21">
        <f>R8/$R$28*100</f>
        <v>0.45174781030537364</v>
      </c>
      <c r="S9" s="21">
        <f>S8/$S$28*100</f>
        <v>0.61826637818255</v>
      </c>
      <c r="T9" s="21">
        <f>T8/$T$28*100</f>
        <v>0.5836305123075586</v>
      </c>
      <c r="U9" s="80">
        <f>U8/$U$28*100</f>
        <v>0.6084315086397275</v>
      </c>
      <c r="V9" s="88">
        <f>V8/$V$28*100</f>
        <v>0.556157102076976</v>
      </c>
      <c r="W9" s="88">
        <f>W8/$W$28*100</f>
        <v>0.5038643836201375</v>
      </c>
      <c r="X9" s="88">
        <f>X8/$X$28*100</f>
        <v>0.5401470778315204</v>
      </c>
      <c r="Y9" s="104">
        <f>Y8/$Y28*100</f>
        <v>0.5164328409660026</v>
      </c>
      <c r="Z9" s="104">
        <f>Z8/$Z28*100</f>
        <v>0.5172682567351161</v>
      </c>
      <c r="AA9" s="102"/>
      <c r="AB9" s="102"/>
    </row>
    <row r="10" spans="2:28" s="2" customFormat="1" ht="13.5">
      <c r="B10" s="22" t="s">
        <v>24</v>
      </c>
      <c r="C10" s="23"/>
      <c r="D10" s="61">
        <v>1373</v>
      </c>
      <c r="E10" s="61">
        <v>2036</v>
      </c>
      <c r="F10" s="61">
        <v>1853</v>
      </c>
      <c r="G10" s="20">
        <v>2109</v>
      </c>
      <c r="H10" s="20">
        <v>2053</v>
      </c>
      <c r="I10" s="20">
        <v>1930</v>
      </c>
      <c r="J10" s="20">
        <v>2088</v>
      </c>
      <c r="K10" s="20">
        <v>2044.01128</v>
      </c>
      <c r="L10" s="20">
        <v>2272.39096</v>
      </c>
      <c r="M10" s="20">
        <v>2619</v>
      </c>
      <c r="N10" s="20">
        <v>3092</v>
      </c>
      <c r="O10" s="20">
        <v>3719.75647</v>
      </c>
      <c r="P10" s="20">
        <v>4590.03524</v>
      </c>
      <c r="Q10" s="20">
        <f>525409735/100/1000</f>
        <v>5254.09735</v>
      </c>
      <c r="R10" s="20">
        <v>4976</v>
      </c>
      <c r="S10" s="20">
        <v>3880</v>
      </c>
      <c r="T10" s="20">
        <v>4822</v>
      </c>
      <c r="U10" s="79">
        <v>5051</v>
      </c>
      <c r="V10" s="89">
        <v>4919</v>
      </c>
      <c r="W10" s="89">
        <v>5704</v>
      </c>
      <c r="X10" s="94">
        <v>5869</v>
      </c>
      <c r="Y10" s="101">
        <v>5883</v>
      </c>
      <c r="Z10" s="101">
        <v>5578</v>
      </c>
      <c r="AA10" s="102"/>
      <c r="AB10" s="102"/>
    </row>
    <row r="11" spans="2:28" s="2" customFormat="1" ht="13.5">
      <c r="B11" s="18"/>
      <c r="C11" s="19"/>
      <c r="D11" s="62">
        <v>2.2</v>
      </c>
      <c r="E11" s="62">
        <v>3.1</v>
      </c>
      <c r="F11" s="62">
        <v>2.6</v>
      </c>
      <c r="G11" s="21">
        <v>2.5</v>
      </c>
      <c r="H11" s="21">
        <v>2.3</v>
      </c>
      <c r="I11" s="21">
        <v>2.4</v>
      </c>
      <c r="J11" s="21">
        <v>2.4503591043515</v>
      </c>
      <c r="K11" s="21">
        <v>2.282289905793719</v>
      </c>
      <c r="L11" s="21">
        <v>2.348046838785363</v>
      </c>
      <c r="M11" s="21">
        <v>2.7</v>
      </c>
      <c r="N11" s="21">
        <v>2.9</v>
      </c>
      <c r="O11" s="21">
        <v>3.04383610366561</v>
      </c>
      <c r="P11" s="21">
        <v>3.070169997250994</v>
      </c>
      <c r="Q11" s="21">
        <f>Q10/$Q$28*100</f>
        <v>3.1399298036590038</v>
      </c>
      <c r="R11" s="21">
        <f>R10/$R$28*100</f>
        <v>3.272048186433099</v>
      </c>
      <c r="S11" s="21">
        <f>S10/$S$28*100</f>
        <v>4.338443303925843</v>
      </c>
      <c r="T11" s="21">
        <f>T10/$T$28*100</f>
        <v>4.194137601113334</v>
      </c>
      <c r="U11" s="80">
        <f>U10/$U$28*100</f>
        <v>4.55287044465076</v>
      </c>
      <c r="V11" s="88">
        <f>V10/$V$28*100</f>
        <v>4.035010007546674</v>
      </c>
      <c r="W11" s="88">
        <f>W10/$W$28*100</f>
        <v>4.059381983289921</v>
      </c>
      <c r="X11" s="88">
        <f>X10/$X$28*100</f>
        <v>3.992598488404525</v>
      </c>
      <c r="Y11" s="104">
        <f>Y10/$Y28*100</f>
        <v>3.8264161251926865</v>
      </c>
      <c r="Z11" s="104">
        <f>Z10/$Z28*100</f>
        <v>3.9524963507787363</v>
      </c>
      <c r="AA11" s="102"/>
      <c r="AB11" s="102"/>
    </row>
    <row r="12" spans="2:28" s="2" customFormat="1" ht="13.5">
      <c r="B12" s="22" t="s">
        <v>25</v>
      </c>
      <c r="C12" s="23"/>
      <c r="D12" s="61">
        <v>1400</v>
      </c>
      <c r="E12" s="61">
        <v>1440</v>
      </c>
      <c r="F12" s="61">
        <v>1485</v>
      </c>
      <c r="G12" s="20">
        <v>1471</v>
      </c>
      <c r="H12" s="20">
        <v>1501</v>
      </c>
      <c r="I12" s="20">
        <v>1359</v>
      </c>
      <c r="J12" s="20">
        <v>1603</v>
      </c>
      <c r="K12" s="20">
        <v>1505.26792</v>
      </c>
      <c r="L12" s="20">
        <v>1587.1011</v>
      </c>
      <c r="M12" s="20">
        <v>1589</v>
      </c>
      <c r="N12" s="20">
        <v>1632</v>
      </c>
      <c r="O12" s="20">
        <v>1965.56118</v>
      </c>
      <c r="P12" s="20">
        <v>2263.3254</v>
      </c>
      <c r="Q12" s="20">
        <f>231817713/100/1000</f>
        <v>2318.17713</v>
      </c>
      <c r="R12" s="20">
        <v>1927</v>
      </c>
      <c r="S12" s="20">
        <v>1312</v>
      </c>
      <c r="T12" s="20">
        <v>1762</v>
      </c>
      <c r="U12" s="79">
        <v>1842</v>
      </c>
      <c r="V12" s="89">
        <v>1847</v>
      </c>
      <c r="W12" s="89">
        <v>2132</v>
      </c>
      <c r="X12" s="94">
        <v>2031</v>
      </c>
      <c r="Y12" s="101">
        <v>2095</v>
      </c>
      <c r="Z12" s="101">
        <v>1994</v>
      </c>
      <c r="AA12" s="102"/>
      <c r="AB12" s="102"/>
    </row>
    <row r="13" spans="2:28" s="2" customFormat="1" ht="13.5">
      <c r="B13" s="24"/>
      <c r="C13" s="25"/>
      <c r="D13" s="62">
        <v>2.2</v>
      </c>
      <c r="E13" s="62">
        <v>2.2</v>
      </c>
      <c r="F13" s="62">
        <v>2.1</v>
      </c>
      <c r="G13" s="21">
        <v>1.7</v>
      </c>
      <c r="H13" s="21">
        <v>1.7</v>
      </c>
      <c r="I13" s="21">
        <v>1.7</v>
      </c>
      <c r="J13" s="21">
        <v>1.881190442660658</v>
      </c>
      <c r="K13" s="21">
        <v>1.6807430628910756</v>
      </c>
      <c r="L13" s="21">
        <v>1.6399412716761435</v>
      </c>
      <c r="M13" s="21">
        <v>1.6399412716761435</v>
      </c>
      <c r="N13" s="21">
        <v>1.5</v>
      </c>
      <c r="O13" s="21">
        <v>1.6083972517823402</v>
      </c>
      <c r="P13" s="21">
        <v>1.5138867947114292</v>
      </c>
      <c r="Q13" s="21">
        <f>Q12/$Q$28*100</f>
        <v>1.3853784914449088</v>
      </c>
      <c r="R13" s="21">
        <f>R12/$R$28*100</f>
        <v>1.2671295930981878</v>
      </c>
      <c r="S13" s="21">
        <f>S12/$S$28*100</f>
        <v>1.4670200038017287</v>
      </c>
      <c r="T13" s="21">
        <f>T12/$T$28*100</f>
        <v>1.5325737148821432</v>
      </c>
      <c r="U13" s="80">
        <f>U12/$U$28*100</f>
        <v>1.6603419835768563</v>
      </c>
      <c r="V13" s="88">
        <f>V12/$V$28*100</f>
        <v>1.5150769432686946</v>
      </c>
      <c r="W13" s="88">
        <f>W12/$W$28*100</f>
        <v>1.5172865337261767</v>
      </c>
      <c r="X13" s="88">
        <f>X12/$X$28*100</f>
        <v>1.381660850221433</v>
      </c>
      <c r="Y13" s="104">
        <f>Y12/$Y28*100</f>
        <v>1.3626282138838481</v>
      </c>
      <c r="Z13" s="104">
        <f>Z12/$Z28*100</f>
        <v>1.412921786205235</v>
      </c>
      <c r="AA13" s="102"/>
      <c r="AB13" s="102"/>
    </row>
    <row r="14" spans="2:28" s="2" customFormat="1" ht="13.5">
      <c r="B14" s="18" t="s">
        <v>26</v>
      </c>
      <c r="C14" s="19"/>
      <c r="D14" s="61">
        <v>2741</v>
      </c>
      <c r="E14" s="61">
        <v>3069</v>
      </c>
      <c r="F14" s="61">
        <v>3331</v>
      </c>
      <c r="G14" s="20">
        <v>4054</v>
      </c>
      <c r="H14" s="20">
        <v>3824</v>
      </c>
      <c r="I14" s="20">
        <v>3136</v>
      </c>
      <c r="J14" s="20">
        <v>3417</v>
      </c>
      <c r="K14" s="20">
        <v>3797.03092</v>
      </c>
      <c r="L14" s="20">
        <v>4066.82822</v>
      </c>
      <c r="M14" s="20">
        <v>3964</v>
      </c>
      <c r="N14" s="20">
        <v>4814</v>
      </c>
      <c r="O14" s="20">
        <v>5870.83702</v>
      </c>
      <c r="P14" s="20">
        <v>7036.3354</v>
      </c>
      <c r="Q14" s="20">
        <f>(433447407+117600853+252543772)/100/1000</f>
        <v>8035.92032</v>
      </c>
      <c r="R14" s="20">
        <v>8251</v>
      </c>
      <c r="S14" s="20">
        <v>5379.76805</v>
      </c>
      <c r="T14" s="20">
        <v>6803</v>
      </c>
      <c r="U14" s="79">
        <v>6755</v>
      </c>
      <c r="V14" s="89">
        <v>6908</v>
      </c>
      <c r="W14" s="89">
        <v>7645</v>
      </c>
      <c r="X14" s="94">
        <v>7809</v>
      </c>
      <c r="Y14" s="101">
        <v>7803</v>
      </c>
      <c r="Z14" s="101">
        <v>6450</v>
      </c>
      <c r="AA14" s="102"/>
      <c r="AB14" s="102"/>
    </row>
    <row r="15" spans="2:28" s="2" customFormat="1" ht="13.5">
      <c r="B15" s="24"/>
      <c r="C15" s="25"/>
      <c r="D15" s="62">
        <v>4.3</v>
      </c>
      <c r="E15" s="62">
        <v>4.6</v>
      </c>
      <c r="F15" s="62">
        <v>4.6</v>
      </c>
      <c r="G15" s="21">
        <v>4.8</v>
      </c>
      <c r="H15" s="21">
        <v>4.3</v>
      </c>
      <c r="I15" s="21">
        <v>3.9</v>
      </c>
      <c r="J15" s="21">
        <v>4.0099985917476415</v>
      </c>
      <c r="K15" s="21">
        <v>4.239666104339032</v>
      </c>
      <c r="L15" s="21">
        <v>4.202227219674428</v>
      </c>
      <c r="M15" s="21">
        <v>4</v>
      </c>
      <c r="N15" s="21">
        <v>4.5</v>
      </c>
      <c r="O15" s="21">
        <v>4.804041830247188</v>
      </c>
      <c r="P15" s="21">
        <v>4.706444440211982</v>
      </c>
      <c r="Q15" s="21">
        <f>Q14/$Q$28*100</f>
        <v>4.802390216960293</v>
      </c>
      <c r="R15" s="21">
        <f>R14/$R$28*100</f>
        <v>5.4255766853415395</v>
      </c>
      <c r="S15" s="21">
        <f>S14/$S$28*100</f>
        <v>6.015417183813581</v>
      </c>
      <c r="T15" s="21">
        <f>T14/$T$28*100</f>
        <v>5.917195790206141</v>
      </c>
      <c r="U15" s="80">
        <f>U14/$U$28*100</f>
        <v>6.088821986461272</v>
      </c>
      <c r="V15" s="88">
        <f>V14/$V$28*100</f>
        <v>5.666568231781343</v>
      </c>
      <c r="W15" s="88">
        <f>W14/$W$28*100</f>
        <v>5.440739001095976</v>
      </c>
      <c r="X15" s="88">
        <f>X14/$X$28*100</f>
        <v>5.312353313332925</v>
      </c>
      <c r="Y15" s="104">
        <f>Y14/$Y28*100</f>
        <v>5.07522097992156</v>
      </c>
      <c r="Z15" s="104">
        <f>Z14/$Z28*100</f>
        <v>4.570383912248629</v>
      </c>
      <c r="AA15" s="102"/>
      <c r="AB15" s="102"/>
    </row>
    <row r="16" spans="2:28" s="2" customFormat="1" ht="13.5">
      <c r="B16" s="18" t="s">
        <v>2</v>
      </c>
      <c r="C16" s="19"/>
      <c r="D16" s="61">
        <v>55378</v>
      </c>
      <c r="E16" s="61">
        <v>56332</v>
      </c>
      <c r="F16" s="61">
        <v>62027</v>
      </c>
      <c r="G16" s="20">
        <v>72805</v>
      </c>
      <c r="H16" s="20">
        <v>76681</v>
      </c>
      <c r="I16" s="20">
        <v>70736</v>
      </c>
      <c r="J16" s="20">
        <v>74650</v>
      </c>
      <c r="K16" s="20">
        <v>78313.37216</v>
      </c>
      <c r="L16" s="20">
        <v>84979.35651</v>
      </c>
      <c r="M16" s="20">
        <v>86421</v>
      </c>
      <c r="N16" s="20">
        <v>92551</v>
      </c>
      <c r="O16" s="20">
        <v>104523.2634</v>
      </c>
      <c r="P16" s="20">
        <v>127437.41545</v>
      </c>
      <c r="Q16" s="20">
        <f>(3033679618+2108316101+8953818664+169897821)/100/1000</f>
        <v>142657.12204</v>
      </c>
      <c r="R16" s="20">
        <v>129123</v>
      </c>
      <c r="S16" s="20">
        <v>72893.79138</v>
      </c>
      <c r="T16" s="20">
        <v>94975</v>
      </c>
      <c r="U16" s="79">
        <v>90681</v>
      </c>
      <c r="V16" s="89">
        <v>101682</v>
      </c>
      <c r="W16" s="89">
        <v>117260</v>
      </c>
      <c r="X16" s="94">
        <v>123216</v>
      </c>
      <c r="Y16" s="101">
        <v>129190</v>
      </c>
      <c r="Z16" s="101">
        <v>119192</v>
      </c>
      <c r="AA16" s="102"/>
      <c r="AB16" s="102"/>
    </row>
    <row r="17" spans="2:28" s="2" customFormat="1" ht="13.5">
      <c r="B17" s="18"/>
      <c r="C17" s="19"/>
      <c r="D17" s="63">
        <v>87.6</v>
      </c>
      <c r="E17" s="63">
        <v>85.1</v>
      </c>
      <c r="F17" s="63">
        <v>86.4</v>
      </c>
      <c r="G17" s="26">
        <v>86.5</v>
      </c>
      <c r="H17" s="26">
        <v>87.1</v>
      </c>
      <c r="I17" s="26">
        <v>87.4</v>
      </c>
      <c r="J17" s="26">
        <v>87.60503215509553</v>
      </c>
      <c r="K17" s="26">
        <v>87.44267730725775</v>
      </c>
      <c r="L17" s="26">
        <v>87.80861785126969</v>
      </c>
      <c r="M17" s="26">
        <v>87.5</v>
      </c>
      <c r="N17" s="26">
        <v>86.6</v>
      </c>
      <c r="O17" s="26">
        <v>85.5302451587295</v>
      </c>
      <c r="P17" s="26">
        <v>85.23998378753194</v>
      </c>
      <c r="Q17" s="26">
        <f>Q16/$Q$28*100</f>
        <v>85.25410158180942</v>
      </c>
      <c r="R17" s="26">
        <f>R16/$R$28*100</f>
        <v>84.9068886609327</v>
      </c>
      <c r="S17" s="26">
        <f>S16/$S$28*100</f>
        <v>81.50659306967226</v>
      </c>
      <c r="T17" s="26">
        <f>T16/$T$28*100</f>
        <v>82.6085065669305</v>
      </c>
      <c r="U17" s="81">
        <f>U16/$U$28*100</f>
        <v>81.73804094068018</v>
      </c>
      <c r="V17" s="96">
        <f>V16/$V$28*100</f>
        <v>83.40880007874792</v>
      </c>
      <c r="W17" s="96">
        <f>W16/$W$28*100</f>
        <v>83.45075935493972</v>
      </c>
      <c r="X17" s="96">
        <f>X16/$X$28*100</f>
        <v>83.8221188187514</v>
      </c>
      <c r="Y17" s="112">
        <f>Y16/$Y28*100</f>
        <v>84.02765582417868</v>
      </c>
      <c r="Z17" s="112">
        <f>Z16/$Z28*100</f>
        <v>84.45786035174243</v>
      </c>
      <c r="AA17" s="102"/>
      <c r="AB17" s="102"/>
    </row>
    <row r="18" spans="2:28" s="2" customFormat="1" ht="13.5">
      <c r="B18" s="27"/>
      <c r="C18" s="28" t="s">
        <v>27</v>
      </c>
      <c r="D18" s="64">
        <v>12733</v>
      </c>
      <c r="E18" s="64">
        <v>15798</v>
      </c>
      <c r="F18" s="64">
        <v>17067</v>
      </c>
      <c r="G18" s="20">
        <v>18487</v>
      </c>
      <c r="H18" s="20">
        <v>18132</v>
      </c>
      <c r="I18" s="20">
        <v>16902</v>
      </c>
      <c r="J18" s="20">
        <v>18417</v>
      </c>
      <c r="K18" s="20">
        <v>19246.97902</v>
      </c>
      <c r="L18" s="20">
        <v>19064.1013</v>
      </c>
      <c r="M18" s="20">
        <v>19357</v>
      </c>
      <c r="N18" s="20">
        <v>21098</v>
      </c>
      <c r="O18" s="20">
        <v>24201.89688</v>
      </c>
      <c r="P18" s="20">
        <v>27871.34989</v>
      </c>
      <c r="Q18" s="20">
        <f>3033679618/100/1000</f>
        <v>30336.79618</v>
      </c>
      <c r="R18" s="20">
        <v>29910</v>
      </c>
      <c r="S18" s="20">
        <v>16628</v>
      </c>
      <c r="T18" s="20">
        <v>23248</v>
      </c>
      <c r="U18" s="79">
        <v>25724</v>
      </c>
      <c r="V18" s="89">
        <v>25084</v>
      </c>
      <c r="W18" s="89">
        <v>27451</v>
      </c>
      <c r="X18" s="94">
        <v>29142</v>
      </c>
      <c r="Y18" s="101">
        <v>28996</v>
      </c>
      <c r="Z18" s="101">
        <v>25889</v>
      </c>
      <c r="AA18" s="102"/>
      <c r="AB18" s="102"/>
    </row>
    <row r="19" spans="2:28" s="2" customFormat="1" ht="13.5">
      <c r="B19" s="27"/>
      <c r="C19" s="29"/>
      <c r="D19" s="65">
        <v>20.1</v>
      </c>
      <c r="E19" s="65">
        <v>23.9</v>
      </c>
      <c r="F19" s="65">
        <v>23.8</v>
      </c>
      <c r="G19" s="30">
        <v>22</v>
      </c>
      <c r="H19" s="30">
        <v>20.6</v>
      </c>
      <c r="I19" s="30">
        <v>20.9</v>
      </c>
      <c r="J19" s="30">
        <v>21.613153077031406</v>
      </c>
      <c r="K19" s="30">
        <v>21.490676868656756</v>
      </c>
      <c r="L19" s="30">
        <v>19.69881221132341</v>
      </c>
      <c r="M19" s="30">
        <v>19.6</v>
      </c>
      <c r="N19" s="30">
        <v>19.7</v>
      </c>
      <c r="O19" s="30">
        <v>19.80414795824956</v>
      </c>
      <c r="P19" s="30">
        <v>18.642510948382785</v>
      </c>
      <c r="Q19" s="30">
        <f>Q18/$Q$28*100</f>
        <v>18.129738397997254</v>
      </c>
      <c r="R19" s="30">
        <f>R18/$R$28*100</f>
        <v>19.667797680107316</v>
      </c>
      <c r="S19" s="30">
        <f>S18/$S$28*100</f>
        <v>18.59268949940179</v>
      </c>
      <c r="T19" s="30">
        <f>T18/$T$28*100</f>
        <v>20.220927198399583</v>
      </c>
      <c r="U19" s="82">
        <f>U18/$U$28*100</f>
        <v>23.187099449256813</v>
      </c>
      <c r="V19" s="90">
        <f>V18/$V$28*100</f>
        <v>20.57617219542606</v>
      </c>
      <c r="W19" s="90">
        <f>W18/$W$28*100</f>
        <v>19.53613163101186</v>
      </c>
      <c r="X19" s="90">
        <f>X18/$X$28*100</f>
        <v>19.824894385599706</v>
      </c>
      <c r="Y19" s="113">
        <f>Y18/$Y$28*100</f>
        <v>18.859554983186662</v>
      </c>
      <c r="Z19" s="105">
        <f>Z18/$Z$28*100</f>
        <v>18.34459986111702</v>
      </c>
      <c r="AA19" s="102"/>
      <c r="AB19" s="102"/>
    </row>
    <row r="20" spans="2:28" s="2" customFormat="1" ht="13.5">
      <c r="B20" s="27"/>
      <c r="C20" s="28" t="s">
        <v>28</v>
      </c>
      <c r="D20" s="64">
        <v>8614</v>
      </c>
      <c r="E20" s="64">
        <v>10085</v>
      </c>
      <c r="F20" s="64">
        <v>10348</v>
      </c>
      <c r="G20" s="20">
        <v>11993</v>
      </c>
      <c r="H20" s="20">
        <v>11535</v>
      </c>
      <c r="I20" s="20">
        <v>10233</v>
      </c>
      <c r="J20" s="20">
        <v>11185</v>
      </c>
      <c r="K20" s="20">
        <v>10763.91145</v>
      </c>
      <c r="L20" s="20">
        <v>11016.27207</v>
      </c>
      <c r="M20" s="20">
        <v>11542</v>
      </c>
      <c r="N20" s="20">
        <v>13176</v>
      </c>
      <c r="O20" s="20">
        <v>15783.88627</v>
      </c>
      <c r="P20" s="20">
        <v>19625.27794</v>
      </c>
      <c r="Q20" s="20">
        <f>2108316101/100/1000</f>
        <v>21083.161010000003</v>
      </c>
      <c r="R20" s="20">
        <v>18021</v>
      </c>
      <c r="S20" s="20">
        <v>12098</v>
      </c>
      <c r="T20" s="20">
        <v>15049</v>
      </c>
      <c r="U20" s="79">
        <v>14794</v>
      </c>
      <c r="V20" s="89">
        <v>15318</v>
      </c>
      <c r="W20" s="89">
        <v>18134</v>
      </c>
      <c r="X20" s="94">
        <v>18350</v>
      </c>
      <c r="Y20" s="101">
        <v>19077</v>
      </c>
      <c r="Z20" s="101">
        <v>18003</v>
      </c>
      <c r="AA20" s="102"/>
      <c r="AB20" s="102"/>
    </row>
    <row r="21" spans="2:28" s="2" customFormat="1" ht="13.5">
      <c r="B21" s="18"/>
      <c r="C21" s="29"/>
      <c r="D21" s="65">
        <v>13.6</v>
      </c>
      <c r="E21" s="65">
        <v>15.2</v>
      </c>
      <c r="F21" s="65">
        <v>14.4</v>
      </c>
      <c r="G21" s="30">
        <v>14.2</v>
      </c>
      <c r="H21" s="30">
        <v>13.1</v>
      </c>
      <c r="I21" s="30">
        <v>12.7</v>
      </c>
      <c r="J21" s="30">
        <v>13.126085527859926</v>
      </c>
      <c r="K21" s="30">
        <v>12.018703952158441</v>
      </c>
      <c r="L21" s="30">
        <v>11.383042471337323</v>
      </c>
      <c r="M21" s="30">
        <v>11.7</v>
      </c>
      <c r="N21" s="30">
        <v>12.3</v>
      </c>
      <c r="O21" s="30">
        <v>12.915781791698294</v>
      </c>
      <c r="P21" s="30">
        <v>13.126901291306817</v>
      </c>
      <c r="Q21" s="30">
        <f>Q20/$Q$28*100</f>
        <v>12.599622961047816</v>
      </c>
      <c r="R21" s="30">
        <f>R20/$R$28*100</f>
        <v>11.849996054604278</v>
      </c>
      <c r="S21" s="30">
        <f>S20/$S$28*100</f>
        <v>13.527445126519295</v>
      </c>
      <c r="T21" s="30">
        <f>T20/$T$28*100</f>
        <v>13.089501609115423</v>
      </c>
      <c r="U21" s="82">
        <f>U20/$U$28*100</f>
        <v>13.335015909357226</v>
      </c>
      <c r="V21" s="90">
        <f>V20/$V$28*100</f>
        <v>12.565213111526724</v>
      </c>
      <c r="W21" s="90">
        <f>W20/$W$28*100</f>
        <v>12.905475610971148</v>
      </c>
      <c r="X21" s="90">
        <f>X20/$X$28*100</f>
        <v>12.483247957441309</v>
      </c>
      <c r="Y21" s="113">
        <f>Y20/$Y$28*100</f>
        <v>12.408046986282658</v>
      </c>
      <c r="Z21" s="105">
        <f>Z20/$Z$28*100</f>
        <v>12.75668551507164</v>
      </c>
      <c r="AB21" s="102"/>
    </row>
    <row r="22" spans="2:28" s="2" customFormat="1" ht="13.5">
      <c r="B22" s="18"/>
      <c r="C22" s="28" t="s">
        <v>29</v>
      </c>
      <c r="D22" s="64">
        <v>32280</v>
      </c>
      <c r="E22" s="64">
        <v>28419</v>
      </c>
      <c r="F22" s="64">
        <v>32513</v>
      </c>
      <c r="G22" s="20">
        <v>40087</v>
      </c>
      <c r="H22" s="20">
        <v>44596</v>
      </c>
      <c r="I22" s="20">
        <v>41406</v>
      </c>
      <c r="J22" s="20">
        <v>42890</v>
      </c>
      <c r="K22" s="20">
        <v>46355.48883</v>
      </c>
      <c r="L22" s="20">
        <v>53510.22058</v>
      </c>
      <c r="M22" s="20">
        <v>53758</v>
      </c>
      <c r="N22" s="20">
        <v>56423</v>
      </c>
      <c r="O22" s="20">
        <v>62806.15209</v>
      </c>
      <c r="P22" s="20">
        <v>78018.94952</v>
      </c>
      <c r="Q22" s="20">
        <f>8953818664/100/1000</f>
        <v>89538.18664</v>
      </c>
      <c r="R22" s="20">
        <v>79685</v>
      </c>
      <c r="S22" s="20">
        <v>43482</v>
      </c>
      <c r="T22" s="20">
        <v>55478</v>
      </c>
      <c r="U22" s="79">
        <v>49259</v>
      </c>
      <c r="V22" s="89">
        <v>60317</v>
      </c>
      <c r="W22" s="89">
        <v>70636</v>
      </c>
      <c r="X22" s="94">
        <v>74404</v>
      </c>
      <c r="Y22" s="101">
        <v>79913</v>
      </c>
      <c r="Z22" s="101">
        <v>74215</v>
      </c>
      <c r="AB22" s="102"/>
    </row>
    <row r="23" spans="2:28" s="2" customFormat="1" ht="13.5">
      <c r="B23" s="18"/>
      <c r="C23" s="31"/>
      <c r="D23" s="66">
        <v>51</v>
      </c>
      <c r="E23" s="66">
        <v>42.9</v>
      </c>
      <c r="F23" s="66">
        <v>45.3</v>
      </c>
      <c r="G23" s="30">
        <v>47.6</v>
      </c>
      <c r="H23" s="30">
        <v>50.7</v>
      </c>
      <c r="I23" s="30">
        <v>51.2</v>
      </c>
      <c r="J23" s="30">
        <v>50.33328639158804</v>
      </c>
      <c r="K23" s="30">
        <v>51.75933482854484</v>
      </c>
      <c r="L23" s="30">
        <v>55.291763823764065</v>
      </c>
      <c r="M23" s="30">
        <v>54.4</v>
      </c>
      <c r="N23" s="30">
        <v>52.8</v>
      </c>
      <c r="O23" s="30">
        <v>51.39358847969295</v>
      </c>
      <c r="P23" s="30">
        <v>52.18509782799485</v>
      </c>
      <c r="Q23" s="30">
        <f>Q22/$Q$28*100</f>
        <v>53.50940457860348</v>
      </c>
      <c r="R23" s="30">
        <f>R22/$R$28*100</f>
        <v>52.39814303374628</v>
      </c>
      <c r="S23" s="30">
        <f>S22/$S$28*100</f>
        <v>48.61963704672772</v>
      </c>
      <c r="T23" s="30">
        <f>T22/$T$28*100</f>
        <v>48.25432721579542</v>
      </c>
      <c r="U23" s="82">
        <f>U22/$U$28*100</f>
        <v>44.40107805049531</v>
      </c>
      <c r="V23" s="90">
        <f>V22/$V$28*100</f>
        <v>49.477474817075176</v>
      </c>
      <c r="W23" s="90">
        <f>W22/$W$28*100</f>
        <v>50.26972401326558</v>
      </c>
      <c r="X23" s="90">
        <f>X22/$X$28*100</f>
        <v>50.61599896596529</v>
      </c>
      <c r="Y23" s="113">
        <f>Y22/$Y$28*100</f>
        <v>51.976949143723125</v>
      </c>
      <c r="Z23" s="105">
        <f>Z22/$Z$28*100</f>
        <v>52.5877584569817</v>
      </c>
      <c r="AB23" s="102"/>
    </row>
    <row r="24" spans="2:28" s="2" customFormat="1" ht="13.5">
      <c r="B24" s="18"/>
      <c r="C24" s="29" t="s">
        <v>30</v>
      </c>
      <c r="D24" s="64">
        <v>25098</v>
      </c>
      <c r="E24" s="64">
        <v>21212</v>
      </c>
      <c r="F24" s="64">
        <v>24411</v>
      </c>
      <c r="G24" s="20">
        <v>31687</v>
      </c>
      <c r="H24" s="20">
        <v>35544</v>
      </c>
      <c r="I24" s="20">
        <v>32810</v>
      </c>
      <c r="J24" s="20">
        <v>33944</v>
      </c>
      <c r="K24" s="20">
        <v>37128.01211</v>
      </c>
      <c r="L24" s="20">
        <v>43230.03155</v>
      </c>
      <c r="M24" s="20">
        <v>42934</v>
      </c>
      <c r="N24" s="20">
        <v>44157</v>
      </c>
      <c r="O24" s="20">
        <v>48706.3263</v>
      </c>
      <c r="P24" s="20">
        <v>61966.68498</v>
      </c>
      <c r="Q24" s="20">
        <f>7094797973/100/1000</f>
        <v>70947.97973</v>
      </c>
      <c r="R24" s="20">
        <v>63380</v>
      </c>
      <c r="S24" s="20">
        <v>30756</v>
      </c>
      <c r="T24" s="20">
        <v>40239</v>
      </c>
      <c r="U24" s="79">
        <v>33731</v>
      </c>
      <c r="V24" s="89">
        <v>42725</v>
      </c>
      <c r="W24" s="89">
        <v>49188</v>
      </c>
      <c r="X24" s="94">
        <v>52315</v>
      </c>
      <c r="Y24" s="101">
        <v>56712</v>
      </c>
      <c r="Z24" s="101">
        <v>51304</v>
      </c>
      <c r="AB24" s="102"/>
    </row>
    <row r="25" spans="2:28" s="2" customFormat="1" ht="13.5">
      <c r="B25" s="18"/>
      <c r="C25" s="31"/>
      <c r="D25" s="65">
        <v>39.7</v>
      </c>
      <c r="E25" s="65">
        <v>32.1</v>
      </c>
      <c r="F25" s="65">
        <v>34</v>
      </c>
      <c r="G25" s="30">
        <v>37.6</v>
      </c>
      <c r="H25" s="30">
        <v>40.4</v>
      </c>
      <c r="I25" s="30">
        <v>40.6</v>
      </c>
      <c r="J25" s="30">
        <v>39.834765056564805</v>
      </c>
      <c r="K25" s="30">
        <v>41.45617398982259</v>
      </c>
      <c r="L25" s="30">
        <v>44.66931118295287</v>
      </c>
      <c r="M25" s="30">
        <v>43.5</v>
      </c>
      <c r="N25" s="30">
        <v>41.3</v>
      </c>
      <c r="O25" s="30">
        <v>39.85585499065154</v>
      </c>
      <c r="P25" s="30">
        <v>41.4481037959743</v>
      </c>
      <c r="Q25" s="30">
        <f>Q24/$Q$28*100</f>
        <v>42.399609528289744</v>
      </c>
      <c r="R25" s="30">
        <f>R24/$R$28*100</f>
        <v>41.676530155974646</v>
      </c>
      <c r="S25" s="30">
        <f>S24/$S$28*100</f>
        <v>34.389990272047235</v>
      </c>
      <c r="T25" s="30">
        <f>T24/$T$28*100</f>
        <v>34.99956510394016</v>
      </c>
      <c r="U25" s="82">
        <f>U24/$U$28*100</f>
        <v>30.404449211743177</v>
      </c>
      <c r="V25" s="90">
        <f>V24/$V$28*100</f>
        <v>35.046920628670804</v>
      </c>
      <c r="W25" s="90">
        <f>W24/$W$28*100</f>
        <v>35.00576455015158</v>
      </c>
      <c r="X25" s="90">
        <f>X24/$X$28*100</f>
        <v>35.589161683571774</v>
      </c>
      <c r="Y25" s="113">
        <f>Y24/$Y$28*100</f>
        <v>36.88657339655408</v>
      </c>
      <c r="Z25" s="105">
        <f>Z24/$Z$28*100</f>
        <v>36.35332964868274</v>
      </c>
      <c r="AB25" s="102"/>
    </row>
    <row r="26" spans="2:28" s="2" customFormat="1" ht="13.5">
      <c r="B26" s="22" t="s">
        <v>31</v>
      </c>
      <c r="C26" s="23"/>
      <c r="D26" s="64">
        <v>1829</v>
      </c>
      <c r="E26" s="64">
        <v>2199</v>
      </c>
      <c r="F26" s="64">
        <v>2320</v>
      </c>
      <c r="G26" s="33">
        <v>2930</v>
      </c>
      <c r="H26" s="20">
        <v>3194</v>
      </c>
      <c r="I26" s="20">
        <v>3077</v>
      </c>
      <c r="J26" s="20">
        <v>2823</v>
      </c>
      <c r="K26" s="20">
        <v>3115.7399399999995</v>
      </c>
      <c r="L26" s="20">
        <v>3215.08605</v>
      </c>
      <c r="M26" s="20">
        <v>3535</v>
      </c>
      <c r="N26" s="20">
        <v>4137</v>
      </c>
      <c r="O26" s="20">
        <v>5365.80668</v>
      </c>
      <c r="P26" s="20">
        <v>7338.57534</v>
      </c>
      <c r="Q26" s="20">
        <f>Q28-Q6-Q8-Q10-Q12-Q14-Q16</f>
        <v>8150.157420000003</v>
      </c>
      <c r="R26" s="20">
        <v>6919</v>
      </c>
      <c r="S26" s="20">
        <f>S28-S6-S8-S10-S12-S14-S16</f>
        <v>5229.355230000016</v>
      </c>
      <c r="T26" s="20">
        <f>T28-T6-T8-T10-T12-T14-T16</f>
        <v>5723</v>
      </c>
      <c r="U26" s="83">
        <f>U28-U6-U8-U10-U12-U14-U16</f>
        <v>5734</v>
      </c>
      <c r="V26" s="89">
        <v>5674</v>
      </c>
      <c r="W26" s="89">
        <f>W28-W6-W8-W10-W12-W14-W16</f>
        <v>6815</v>
      </c>
      <c r="X26" s="94">
        <v>6982</v>
      </c>
      <c r="Y26" s="101">
        <f>Y28-Y6-Y8-Y10-Y12-Y14-Y16</f>
        <v>7593</v>
      </c>
      <c r="Z26" s="101">
        <f>Z28-Z6-Z8-Z10-Z12-Z14-Z16</f>
        <v>6796</v>
      </c>
      <c r="AA26" s="103"/>
      <c r="AB26" s="102"/>
    </row>
    <row r="27" spans="2:28" s="2" customFormat="1" ht="13.5">
      <c r="B27" s="24"/>
      <c r="C27" s="25"/>
      <c r="D27" s="67">
        <v>2.9</v>
      </c>
      <c r="E27" s="67">
        <v>3.3</v>
      </c>
      <c r="F27" s="67">
        <v>3.2</v>
      </c>
      <c r="G27" s="34">
        <v>3.5</v>
      </c>
      <c r="H27" s="21">
        <v>3.7</v>
      </c>
      <c r="I27" s="21">
        <v>3.8</v>
      </c>
      <c r="J27" s="21">
        <v>3.3129136741304044</v>
      </c>
      <c r="K27" s="21">
        <v>3.478954291358082</v>
      </c>
      <c r="L27" s="21">
        <v>3.32212756035846</v>
      </c>
      <c r="M27" s="21">
        <v>3.6</v>
      </c>
      <c r="N27" s="21">
        <v>3.8209607417640825</v>
      </c>
      <c r="O27" s="21">
        <v>4.390781017412707</v>
      </c>
      <c r="P27" s="21">
        <v>4.90860585014463</v>
      </c>
      <c r="Q27" s="21">
        <f>Q26/$Q$28*100</f>
        <v>4.870660074003117</v>
      </c>
      <c r="R27" s="21">
        <f>R26/$R$28*100</f>
        <v>4.54969883479313</v>
      </c>
      <c r="S27" s="21">
        <f>S26/$S$28*100</f>
        <v>5.8472322632585465</v>
      </c>
      <c r="T27" s="21">
        <f>T26/$T$28*100</f>
        <v>4.977820300948074</v>
      </c>
      <c r="U27" s="80">
        <f>U26/$U$28*100</f>
        <v>5.168512993392885</v>
      </c>
      <c r="V27" s="88">
        <f>V26/$V$28*100</f>
        <v>4.654329494372806</v>
      </c>
      <c r="W27" s="88">
        <f>W26/$W$28*100</f>
        <v>4.850050528772934</v>
      </c>
      <c r="X27" s="88">
        <f>X26/$X$28*100</f>
        <v>4.749756797757778</v>
      </c>
      <c r="Y27" s="104">
        <f>Y26/$Y28*100</f>
        <v>4.938632948935589</v>
      </c>
      <c r="Z27" s="104">
        <f>Z26/$Z28*100</f>
        <v>4.815554894208013</v>
      </c>
      <c r="AB27" s="102"/>
    </row>
    <row r="28" spans="2:28" s="2" customFormat="1" ht="13.5">
      <c r="B28" s="114" t="s">
        <v>32</v>
      </c>
      <c r="C28" s="115"/>
      <c r="D28" s="61">
        <v>63248</v>
      </c>
      <c r="E28" s="61">
        <v>66168</v>
      </c>
      <c r="F28" s="61">
        <v>71810</v>
      </c>
      <c r="G28" s="33">
        <v>84170</v>
      </c>
      <c r="H28" s="20">
        <v>88017</v>
      </c>
      <c r="I28" s="20">
        <v>80893</v>
      </c>
      <c r="J28" s="20">
        <v>85212</v>
      </c>
      <c r="K28" s="20">
        <v>89559.66877</v>
      </c>
      <c r="L28" s="20">
        <v>96777.92293</v>
      </c>
      <c r="M28" s="20">
        <v>98772</v>
      </c>
      <c r="N28" s="20">
        <v>106933</v>
      </c>
      <c r="O28" s="20">
        <v>122206.2011</v>
      </c>
      <c r="P28" s="20">
        <v>149504.26993</v>
      </c>
      <c r="Q28" s="20">
        <f>16733168187/100/1000</f>
        <v>167331.68187</v>
      </c>
      <c r="R28" s="20">
        <v>152076</v>
      </c>
      <c r="S28" s="20">
        <v>89433</v>
      </c>
      <c r="T28" s="20">
        <v>114970</v>
      </c>
      <c r="U28" s="84">
        <v>110941</v>
      </c>
      <c r="V28" s="89">
        <v>121908</v>
      </c>
      <c r="W28" s="89">
        <v>140514</v>
      </c>
      <c r="X28" s="94">
        <v>146997</v>
      </c>
      <c r="Y28" s="101">
        <v>153747</v>
      </c>
      <c r="Z28" s="101">
        <v>141126</v>
      </c>
      <c r="AA28" s="102"/>
      <c r="AB28" s="102"/>
    </row>
    <row r="29" spans="2:26" s="2" customFormat="1" ht="13.5">
      <c r="B29" s="35"/>
      <c r="C29" s="36"/>
      <c r="D29" s="32">
        <v>100</v>
      </c>
      <c r="E29" s="32">
        <v>100</v>
      </c>
      <c r="F29" s="32">
        <v>100</v>
      </c>
      <c r="G29" s="37">
        <v>100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f>Q28/$Q$28*100</f>
        <v>100</v>
      </c>
      <c r="R29" s="38">
        <f>R28/$R$28*100</f>
        <v>100</v>
      </c>
      <c r="S29" s="38">
        <f>S28/$S$28*100</f>
        <v>100</v>
      </c>
      <c r="T29" s="38">
        <f>T28/$T$28*100</f>
        <v>100</v>
      </c>
      <c r="U29" s="85">
        <f>U28/$U$28*100</f>
        <v>100</v>
      </c>
      <c r="V29" s="88">
        <f>V28/$V$28*100</f>
        <v>100</v>
      </c>
      <c r="W29" s="88">
        <f>W28/$W$28*100</f>
        <v>100</v>
      </c>
      <c r="X29" s="88">
        <f>SUM(X7+X9+X11+X13+X15+X17+X27)</f>
        <v>100</v>
      </c>
      <c r="Y29" s="88">
        <f>SUM(Y7+Y9+Y11+Y13+Y15+Y17+Y27)</f>
        <v>100</v>
      </c>
      <c r="Z29" s="88">
        <f>SUM(Z7+Z9+Z11+Z13+Z15+Z17+Z27)</f>
        <v>100</v>
      </c>
    </row>
    <row r="30" spans="2:26" s="2" customFormat="1" ht="13.5">
      <c r="B30" s="3" t="s">
        <v>33</v>
      </c>
      <c r="C30" s="3"/>
      <c r="D30" s="6"/>
      <c r="E30" s="6"/>
      <c r="F30" s="6"/>
      <c r="G30" s="6"/>
      <c r="H30" s="9"/>
      <c r="I30" s="9"/>
      <c r="J30" s="9"/>
      <c r="K30" s="9"/>
      <c r="L30" s="9"/>
      <c r="M30" s="9"/>
      <c r="N30" s="9"/>
      <c r="O30" s="9"/>
      <c r="Y30" s="98"/>
      <c r="Z30" s="102"/>
    </row>
    <row r="31" spans="2:25" s="2" customFormat="1" ht="13.5">
      <c r="B31" s="3" t="s">
        <v>34</v>
      </c>
      <c r="C31" s="3"/>
      <c r="D31" s="3"/>
      <c r="E31" s="39"/>
      <c r="F31" s="6"/>
      <c r="H31" s="40" t="s">
        <v>35</v>
      </c>
      <c r="I31" s="9"/>
      <c r="L31" s="9"/>
      <c r="M31" s="9"/>
      <c r="N31" s="9"/>
      <c r="O31" s="9"/>
      <c r="Y31" s="98"/>
    </row>
    <row r="32" spans="2:25" s="2" customFormat="1" ht="13.5">
      <c r="B32" s="3"/>
      <c r="C32" s="3"/>
      <c r="D32" s="3"/>
      <c r="E32" s="39"/>
      <c r="F32" s="6"/>
      <c r="H32" s="40" t="s">
        <v>36</v>
      </c>
      <c r="I32" s="9"/>
      <c r="L32" s="9"/>
      <c r="M32" s="9"/>
      <c r="N32" s="9"/>
      <c r="O32" s="9"/>
      <c r="Y32" s="98"/>
    </row>
    <row r="33" spans="2:25" s="2" customFormat="1" ht="13.5">
      <c r="B33" s="3"/>
      <c r="C33" s="3"/>
      <c r="D33" s="3"/>
      <c r="E33" s="39"/>
      <c r="F33" s="6"/>
      <c r="H33" s="40" t="s">
        <v>37</v>
      </c>
      <c r="I33" s="9"/>
      <c r="L33" s="9"/>
      <c r="M33" s="9"/>
      <c r="N33" s="9"/>
      <c r="O33" s="9"/>
      <c r="Y33" s="98"/>
    </row>
    <row r="34" spans="2:25" s="2" customFormat="1" ht="13.5">
      <c r="B34" s="3"/>
      <c r="C34" s="3"/>
      <c r="D34" s="3"/>
      <c r="E34" s="39"/>
      <c r="F34" s="3"/>
      <c r="H34" s="3" t="s">
        <v>46</v>
      </c>
      <c r="Y34" s="98"/>
    </row>
    <row r="35" spans="22:25" s="2" customFormat="1" ht="13.5">
      <c r="V35" s="87" t="s">
        <v>51</v>
      </c>
      <c r="W35" s="87" t="s">
        <v>51</v>
      </c>
      <c r="Y35" s="98"/>
    </row>
    <row r="36" s="2" customFormat="1" ht="13.5">
      <c r="Y36" s="98"/>
    </row>
    <row r="37" s="2" customFormat="1" ht="13.5">
      <c r="Y37" s="98"/>
    </row>
    <row r="38" spans="2:26" s="2" customFormat="1" ht="14.25">
      <c r="B38" s="4" t="s">
        <v>38</v>
      </c>
      <c r="D38" s="9"/>
      <c r="E38" s="9"/>
      <c r="F38" s="9"/>
      <c r="G38" s="9"/>
      <c r="H38" s="9"/>
      <c r="I38" s="9"/>
      <c r="J38" s="9"/>
      <c r="K38" s="9"/>
      <c r="O38" s="40"/>
      <c r="S38" s="10"/>
      <c r="T38" s="10"/>
      <c r="Y38" s="98"/>
      <c r="Z38" s="110" t="s">
        <v>5</v>
      </c>
    </row>
    <row r="39" spans="4:26" s="2" customFormat="1" ht="13.5">
      <c r="D39" s="9"/>
      <c r="E39" s="9"/>
      <c r="F39" s="9"/>
      <c r="G39" s="9"/>
      <c r="H39" s="9"/>
      <c r="I39" s="9"/>
      <c r="J39" s="9"/>
      <c r="K39" s="9"/>
      <c r="O39" s="41"/>
      <c r="S39" s="12"/>
      <c r="T39" s="12"/>
      <c r="Y39" s="98"/>
      <c r="Z39" s="111" t="s">
        <v>6</v>
      </c>
    </row>
    <row r="40" spans="2:26" s="2" customFormat="1" ht="13.5">
      <c r="B40" s="42"/>
      <c r="C40" s="16" t="s">
        <v>7</v>
      </c>
      <c r="D40" s="16" t="s">
        <v>8</v>
      </c>
      <c r="E40" s="16" t="s">
        <v>9</v>
      </c>
      <c r="F40" s="16" t="s">
        <v>10</v>
      </c>
      <c r="G40" s="16" t="s">
        <v>11</v>
      </c>
      <c r="H40" s="16" t="s">
        <v>12</v>
      </c>
      <c r="I40" s="16" t="s">
        <v>13</v>
      </c>
      <c r="J40" s="16" t="s">
        <v>14</v>
      </c>
      <c r="K40" s="43" t="s">
        <v>15</v>
      </c>
      <c r="L40" s="17" t="s">
        <v>16</v>
      </c>
      <c r="M40" s="17" t="s">
        <v>17</v>
      </c>
      <c r="N40" s="17" t="s">
        <v>18</v>
      </c>
      <c r="O40" s="17" t="s">
        <v>39</v>
      </c>
      <c r="P40" s="17" t="s">
        <v>20</v>
      </c>
      <c r="Q40" s="17" t="s">
        <v>21</v>
      </c>
      <c r="R40" s="17" t="s">
        <v>22</v>
      </c>
      <c r="S40" s="17" t="s">
        <v>23</v>
      </c>
      <c r="T40" s="17" t="s">
        <v>47</v>
      </c>
      <c r="U40" s="59" t="s">
        <v>49</v>
      </c>
      <c r="V40" s="59" t="s">
        <v>50</v>
      </c>
      <c r="W40" s="59" t="s">
        <v>52</v>
      </c>
      <c r="X40" s="91" t="s">
        <v>53</v>
      </c>
      <c r="Y40" s="99" t="s">
        <v>54</v>
      </c>
      <c r="Z40" s="99" t="s">
        <v>55</v>
      </c>
    </row>
    <row r="41" spans="2:26" s="2" customFormat="1" ht="13.5">
      <c r="B41" s="27"/>
      <c r="C41" s="23" t="s">
        <v>40</v>
      </c>
      <c r="D41" s="60">
        <v>2701</v>
      </c>
      <c r="E41" s="60">
        <v>3857</v>
      </c>
      <c r="F41" s="60">
        <v>4441</v>
      </c>
      <c r="G41" s="20">
        <v>4126</v>
      </c>
      <c r="H41" s="20">
        <v>3348</v>
      </c>
      <c r="I41" s="20">
        <v>2892</v>
      </c>
      <c r="J41" s="20">
        <v>3692</v>
      </c>
      <c r="K41" s="20">
        <v>3713</v>
      </c>
      <c r="L41" s="20">
        <v>3780</v>
      </c>
      <c r="M41" s="20">
        <v>3977</v>
      </c>
      <c r="N41" s="20">
        <v>4146</v>
      </c>
      <c r="O41" s="20">
        <v>4020</v>
      </c>
      <c r="P41" s="20">
        <v>4118</v>
      </c>
      <c r="Q41" s="20">
        <f>365173385/100/1000</f>
        <v>3651.73385</v>
      </c>
      <c r="R41" s="20">
        <v>3493</v>
      </c>
      <c r="S41" s="20">
        <v>2285</v>
      </c>
      <c r="T41" s="20">
        <v>2323.61251</v>
      </c>
      <c r="U41" s="75">
        <v>3265</v>
      </c>
      <c r="V41" s="75">
        <v>3660</v>
      </c>
      <c r="W41" s="75">
        <v>4170</v>
      </c>
      <c r="X41" s="94">
        <v>5053</v>
      </c>
      <c r="Y41" s="100">
        <v>5469</v>
      </c>
      <c r="Z41" s="100">
        <v>5705</v>
      </c>
    </row>
    <row r="42" spans="2:26" s="2" customFormat="1" ht="13.5">
      <c r="B42" s="44"/>
      <c r="C42" s="19"/>
      <c r="D42" s="68">
        <v>12.1</v>
      </c>
      <c r="E42" s="68">
        <v>13.9</v>
      </c>
      <c r="F42" s="68">
        <v>13.7</v>
      </c>
      <c r="G42" s="21">
        <v>11.8</v>
      </c>
      <c r="H42" s="21">
        <v>10.4</v>
      </c>
      <c r="I42" s="21">
        <v>9.3</v>
      </c>
      <c r="J42" s="21">
        <v>10.800058505192336</v>
      </c>
      <c r="K42" s="21">
        <v>10.300902301003626</v>
      </c>
      <c r="L42" s="21">
        <v>10.1</v>
      </c>
      <c r="M42" s="21">
        <v>10.1</v>
      </c>
      <c r="N42" s="21">
        <v>9.5</v>
      </c>
      <c r="O42" s="21">
        <v>7.9</v>
      </c>
      <c r="P42" s="21">
        <v>6.6</v>
      </c>
      <c r="Q42" s="21">
        <f aca="true" t="shared" si="0" ref="Q42:V42">Q41/Q53*100</f>
        <v>5.41445584564242</v>
      </c>
      <c r="R42" s="21">
        <f t="shared" si="0"/>
        <v>5.072390107895386</v>
      </c>
      <c r="S42" s="21">
        <f t="shared" si="0"/>
        <v>5.352917750134702</v>
      </c>
      <c r="T42" s="21">
        <f t="shared" si="0"/>
        <v>4.686521929099779</v>
      </c>
      <c r="U42" s="76">
        <f t="shared" si="0"/>
        <v>5.617977528089887</v>
      </c>
      <c r="V42" s="76">
        <f t="shared" si="0"/>
        <v>5.963340122199592</v>
      </c>
      <c r="W42" s="76">
        <f>W41/W53*100</f>
        <v>6.095956495044294</v>
      </c>
      <c r="X42" s="88">
        <f>X41/X53*100</f>
        <v>6.8223857422534255</v>
      </c>
      <c r="Y42" s="104">
        <f>ROUND(Y41/$Y$53*100,1)</f>
        <v>7.5</v>
      </c>
      <c r="Z42" s="104">
        <f>ROUND(Z41/$Y$53*100,1)</f>
        <v>7.8</v>
      </c>
    </row>
    <row r="43" spans="2:26" s="2" customFormat="1" ht="13.5">
      <c r="B43" s="45"/>
      <c r="C43" s="46" t="s">
        <v>41</v>
      </c>
      <c r="D43" s="69">
        <v>893</v>
      </c>
      <c r="E43" s="69">
        <v>916</v>
      </c>
      <c r="F43" s="69">
        <v>1070</v>
      </c>
      <c r="G43" s="20">
        <v>1503</v>
      </c>
      <c r="H43" s="20">
        <v>1223</v>
      </c>
      <c r="I43" s="20">
        <v>1354</v>
      </c>
      <c r="J43" s="20">
        <v>2256</v>
      </c>
      <c r="K43" s="20">
        <v>2235</v>
      </c>
      <c r="L43" s="20">
        <v>2320</v>
      </c>
      <c r="M43" s="20">
        <v>2362</v>
      </c>
      <c r="N43" s="20">
        <v>2400</v>
      </c>
      <c r="O43" s="20">
        <v>2961</v>
      </c>
      <c r="P43" s="20">
        <v>4629</v>
      </c>
      <c r="Q43" s="20">
        <f>485998164/100/1000</f>
        <v>4859.98164</v>
      </c>
      <c r="R43" s="20">
        <v>7011</v>
      </c>
      <c r="S43" s="20">
        <v>3879</v>
      </c>
      <c r="T43" s="20">
        <v>4984.533469999999</v>
      </c>
      <c r="U43" s="75">
        <v>6431</v>
      </c>
      <c r="V43" s="75">
        <v>8384</v>
      </c>
      <c r="W43" s="75">
        <v>9004</v>
      </c>
      <c r="X43" s="94">
        <v>8632</v>
      </c>
      <c r="Y43" s="109">
        <v>5835</v>
      </c>
      <c r="Z43" s="100">
        <v>3363</v>
      </c>
    </row>
    <row r="44" spans="2:28" s="2" customFormat="1" ht="13.5">
      <c r="B44" s="47"/>
      <c r="C44" s="48"/>
      <c r="D44" s="70">
        <v>4</v>
      </c>
      <c r="E44" s="70">
        <v>3.3</v>
      </c>
      <c r="F44" s="70">
        <v>3.3</v>
      </c>
      <c r="G44" s="21">
        <v>4.3</v>
      </c>
      <c r="H44" s="21">
        <v>3.8</v>
      </c>
      <c r="I44" s="21">
        <v>4.4</v>
      </c>
      <c r="J44" s="21">
        <v>6.599385695480474</v>
      </c>
      <c r="K44" s="21">
        <v>6.20051619788395</v>
      </c>
      <c r="L44" s="21">
        <v>6.2</v>
      </c>
      <c r="M44" s="21">
        <v>6</v>
      </c>
      <c r="N44" s="21">
        <v>5.5</v>
      </c>
      <c r="O44" s="21">
        <v>5.9</v>
      </c>
      <c r="P44" s="21">
        <v>7.4</v>
      </c>
      <c r="Q44" s="21">
        <f aca="true" t="shared" si="1" ref="Q44:W44">Q43/Q53*100</f>
        <v>7.205934791883268</v>
      </c>
      <c r="R44" s="21">
        <f t="shared" si="1"/>
        <v>10.181084181636002</v>
      </c>
      <c r="S44" s="21">
        <f t="shared" si="1"/>
        <v>9.08707569049125</v>
      </c>
      <c r="T44" s="21">
        <f t="shared" si="1"/>
        <v>10.053365314979654</v>
      </c>
      <c r="U44" s="76">
        <f t="shared" si="1"/>
        <v>11.06560903006005</v>
      </c>
      <c r="V44" s="76">
        <f t="shared" si="1"/>
        <v>13.660285132382894</v>
      </c>
      <c r="W44" s="76">
        <f t="shared" si="1"/>
        <v>13.162588077069262</v>
      </c>
      <c r="X44" s="88">
        <f>X43/X53*100</f>
        <v>11.654627691892257</v>
      </c>
      <c r="Y44" s="104">
        <f>ROUND(Y43/$Y$53*100,1)</f>
        <v>8</v>
      </c>
      <c r="Z44" s="104">
        <f>ROUND(Z43/$Y$53*100,1)</f>
        <v>4.6</v>
      </c>
      <c r="AA44" s="102"/>
      <c r="AB44" s="102"/>
    </row>
    <row r="45" spans="2:28" s="2" customFormat="1" ht="13.5">
      <c r="B45" s="27"/>
      <c r="C45" s="23" t="s">
        <v>42</v>
      </c>
      <c r="D45" s="60">
        <v>1630</v>
      </c>
      <c r="E45" s="60">
        <v>1637</v>
      </c>
      <c r="F45" s="60">
        <v>2042</v>
      </c>
      <c r="G45" s="20">
        <v>2343</v>
      </c>
      <c r="H45" s="20">
        <v>1384</v>
      </c>
      <c r="I45" s="20">
        <v>1530</v>
      </c>
      <c r="J45" s="20">
        <v>2188</v>
      </c>
      <c r="K45" s="20">
        <v>1838</v>
      </c>
      <c r="L45" s="20">
        <v>1310</v>
      </c>
      <c r="M45" s="20">
        <v>1851</v>
      </c>
      <c r="N45" s="20">
        <v>2095</v>
      </c>
      <c r="O45" s="20">
        <v>2922</v>
      </c>
      <c r="P45" s="20">
        <v>3691</v>
      </c>
      <c r="Q45" s="20">
        <f>475261544/100/1000</f>
        <v>4752.6154400000005</v>
      </c>
      <c r="R45" s="20">
        <v>6168</v>
      </c>
      <c r="S45" s="20">
        <v>2533</v>
      </c>
      <c r="T45" s="20">
        <v>3289.91708</v>
      </c>
      <c r="U45" s="75">
        <v>4576</v>
      </c>
      <c r="V45" s="75">
        <v>5218</v>
      </c>
      <c r="W45" s="75">
        <v>4765</v>
      </c>
      <c r="X45" s="94">
        <v>6271</v>
      </c>
      <c r="Y45" s="100">
        <v>3791</v>
      </c>
      <c r="Z45" s="100">
        <v>2332</v>
      </c>
      <c r="AA45" s="102"/>
      <c r="AB45" s="102"/>
    </row>
    <row r="46" spans="2:28" s="2" customFormat="1" ht="13.5">
      <c r="B46" s="44"/>
      <c r="C46" s="19"/>
      <c r="D46" s="68">
        <v>7.3</v>
      </c>
      <c r="E46" s="68">
        <v>5.9</v>
      </c>
      <c r="F46" s="68">
        <v>6.3</v>
      </c>
      <c r="G46" s="21">
        <v>6.7</v>
      </c>
      <c r="H46" s="21">
        <v>4.3</v>
      </c>
      <c r="I46" s="21">
        <v>4.9</v>
      </c>
      <c r="J46" s="21">
        <v>6.4</v>
      </c>
      <c r="K46" s="21">
        <v>5.1</v>
      </c>
      <c r="L46" s="21">
        <v>3.5</v>
      </c>
      <c r="M46" s="21">
        <v>4.7</v>
      </c>
      <c r="N46" s="21">
        <v>4.8</v>
      </c>
      <c r="O46" s="21">
        <v>5.777215390090553</v>
      </c>
      <c r="P46" s="21">
        <v>5.9</v>
      </c>
      <c r="Q46" s="21">
        <f aca="true" t="shared" si="2" ref="Q46:V46">Q45/Q53*100</f>
        <v>7.046742043152578</v>
      </c>
      <c r="R46" s="21">
        <f t="shared" si="2"/>
        <v>8.956914453334882</v>
      </c>
      <c r="S46" s="21">
        <f t="shared" si="2"/>
        <v>5.933890880127439</v>
      </c>
      <c r="T46" s="21">
        <f t="shared" si="2"/>
        <v>6.63547320131269</v>
      </c>
      <c r="U46" s="76">
        <f t="shared" si="2"/>
        <v>7.873771873978354</v>
      </c>
      <c r="V46" s="76">
        <f t="shared" si="2"/>
        <v>8.50183299389002</v>
      </c>
      <c r="W46" s="76">
        <f>W45/W53*100</f>
        <v>6.965763237142941</v>
      </c>
      <c r="X46" s="88">
        <f>X45/X53*100</f>
        <v>8.466887193681226</v>
      </c>
      <c r="Y46" s="104">
        <f>ROUND(Y45/$Y$53*100,1)</f>
        <v>5.2</v>
      </c>
      <c r="Z46" s="104">
        <f>ROUND(Z45/$Y$53*100,1)</f>
        <v>3.2</v>
      </c>
      <c r="AA46" s="102"/>
      <c r="AB46" s="102"/>
    </row>
    <row r="47" spans="2:28" s="2" customFormat="1" ht="13.5">
      <c r="B47" s="27"/>
      <c r="C47" s="23" t="s">
        <v>43</v>
      </c>
      <c r="D47" s="60">
        <v>1183</v>
      </c>
      <c r="E47" s="60">
        <v>2025</v>
      </c>
      <c r="F47" s="60">
        <v>2431</v>
      </c>
      <c r="G47" s="20">
        <v>2273</v>
      </c>
      <c r="H47" s="20">
        <v>2286</v>
      </c>
      <c r="I47" s="20">
        <v>2239</v>
      </c>
      <c r="J47" s="20">
        <v>2465</v>
      </c>
      <c r="K47" s="20">
        <v>2812</v>
      </c>
      <c r="L47" s="20">
        <v>2732</v>
      </c>
      <c r="M47" s="20">
        <v>2756</v>
      </c>
      <c r="N47" s="20">
        <v>2793</v>
      </c>
      <c r="O47" s="20">
        <v>2762</v>
      </c>
      <c r="P47" s="20">
        <v>1810</v>
      </c>
      <c r="Q47" s="20">
        <f>172479490/100/1000</f>
        <v>1724.7948999999999</v>
      </c>
      <c r="R47" s="20">
        <v>1642</v>
      </c>
      <c r="S47" s="20">
        <v>1467</v>
      </c>
      <c r="T47" s="20">
        <v>1361.91627</v>
      </c>
      <c r="U47" s="75">
        <v>1670</v>
      </c>
      <c r="V47" s="75">
        <v>1600</v>
      </c>
      <c r="W47" s="75">
        <v>1943</v>
      </c>
      <c r="X47" s="94">
        <v>1928</v>
      </c>
      <c r="Y47" s="100">
        <v>1925</v>
      </c>
      <c r="Z47" s="100">
        <v>1761</v>
      </c>
      <c r="AA47" s="102"/>
      <c r="AB47" s="102"/>
    </row>
    <row r="48" spans="2:28" s="2" customFormat="1" ht="13.5">
      <c r="B48" s="44"/>
      <c r="C48" s="19"/>
      <c r="D48" s="68">
        <v>5.3</v>
      </c>
      <c r="E48" s="68">
        <v>7.3</v>
      </c>
      <c r="F48" s="68">
        <v>7.5</v>
      </c>
      <c r="G48" s="21">
        <v>6.5</v>
      </c>
      <c r="H48" s="21">
        <v>7.1</v>
      </c>
      <c r="I48" s="21">
        <v>7.2</v>
      </c>
      <c r="J48" s="21">
        <v>7.210764955389791</v>
      </c>
      <c r="K48" s="21">
        <v>7.8012758606038775</v>
      </c>
      <c r="L48" s="21">
        <v>7.3</v>
      </c>
      <c r="M48" s="21">
        <v>7</v>
      </c>
      <c r="N48" s="21">
        <v>6.4</v>
      </c>
      <c r="O48" s="21">
        <v>5.5</v>
      </c>
      <c r="P48" s="21">
        <v>2.9</v>
      </c>
      <c r="Q48" s="21">
        <f aca="true" t="shared" si="3" ref="Q48:V48">Q47/Q53*100</f>
        <v>2.5573675991855853</v>
      </c>
      <c r="R48" s="21">
        <f t="shared" si="3"/>
        <v>2.3844444767146364</v>
      </c>
      <c r="S48" s="21">
        <f t="shared" si="3"/>
        <v>3.4366434745941388</v>
      </c>
      <c r="T48" s="21">
        <f t="shared" si="3"/>
        <v>2.7468652529129205</v>
      </c>
      <c r="U48" s="76">
        <f t="shared" si="3"/>
        <v>2.873513773938779</v>
      </c>
      <c r="V48" s="76">
        <f t="shared" si="3"/>
        <v>2.6069246435845215</v>
      </c>
      <c r="W48" s="76">
        <f>W47/W53*100</f>
        <v>2.8403941174750753</v>
      </c>
      <c r="X48" s="88">
        <f>X47/X53*100</f>
        <v>2.6031188820630526</v>
      </c>
      <c r="Y48" s="104">
        <f>ROUND(Y47/$Y$53*100,1)</f>
        <v>2.6</v>
      </c>
      <c r="Z48" s="104">
        <f>ROUND(Z47/$Y$53*100,1)</f>
        <v>2.4</v>
      </c>
      <c r="AA48" s="102"/>
      <c r="AB48" s="102"/>
    </row>
    <row r="49" spans="2:28" s="2" customFormat="1" ht="13.5">
      <c r="B49" s="27"/>
      <c r="C49" s="23" t="s">
        <v>3</v>
      </c>
      <c r="D49" s="60">
        <v>1317</v>
      </c>
      <c r="E49" s="60">
        <v>1942</v>
      </c>
      <c r="F49" s="60">
        <v>1978</v>
      </c>
      <c r="G49" s="20">
        <v>2377</v>
      </c>
      <c r="H49" s="20">
        <v>1964</v>
      </c>
      <c r="I49" s="20">
        <v>1787</v>
      </c>
      <c r="J49" s="20">
        <v>2051</v>
      </c>
      <c r="K49" s="20">
        <v>1910</v>
      </c>
      <c r="L49" s="20">
        <v>2058</v>
      </c>
      <c r="M49" s="20">
        <v>2244</v>
      </c>
      <c r="N49" s="20">
        <v>2575</v>
      </c>
      <c r="O49" s="20">
        <v>2718</v>
      </c>
      <c r="P49" s="20">
        <v>3779</v>
      </c>
      <c r="Q49" s="20">
        <f>(2689561+27499994+32114710+368313207+931057+1828016+6377404+1870220)/100/1000</f>
        <v>4416.241690000001</v>
      </c>
      <c r="R49" s="20">
        <v>4398</v>
      </c>
      <c r="S49" s="20">
        <v>1571</v>
      </c>
      <c r="T49" s="20">
        <v>2625.7952</v>
      </c>
      <c r="U49" s="75">
        <v>2957</v>
      </c>
      <c r="V49" s="75">
        <v>2514</v>
      </c>
      <c r="W49" s="75">
        <v>2718</v>
      </c>
      <c r="X49" s="94">
        <v>3229</v>
      </c>
      <c r="Y49" s="100">
        <v>3066</v>
      </c>
      <c r="Z49" s="100">
        <v>2700</v>
      </c>
      <c r="AA49" s="102"/>
      <c r="AB49" s="102"/>
    </row>
    <row r="50" spans="2:28" s="2" customFormat="1" ht="13.5">
      <c r="B50" s="44"/>
      <c r="C50" s="19"/>
      <c r="D50" s="68">
        <v>5.9</v>
      </c>
      <c r="E50" s="68">
        <v>7</v>
      </c>
      <c r="F50" s="68">
        <v>6.1</v>
      </c>
      <c r="G50" s="21">
        <v>6.8</v>
      </c>
      <c r="H50" s="21">
        <v>6.1</v>
      </c>
      <c r="I50" s="21">
        <v>5.8</v>
      </c>
      <c r="J50" s="21">
        <v>6</v>
      </c>
      <c r="K50" s="21">
        <v>5.298875140026105</v>
      </c>
      <c r="L50" s="21">
        <v>5.5</v>
      </c>
      <c r="M50" s="21">
        <v>5.7</v>
      </c>
      <c r="N50" s="21">
        <v>5.9</v>
      </c>
      <c r="O50" s="21">
        <v>5.4</v>
      </c>
      <c r="P50" s="21">
        <v>6</v>
      </c>
      <c r="Q50" s="21">
        <f aca="true" t="shared" si="4" ref="Q50:V50">Q49/Q53*100</f>
        <v>6.547997914522238</v>
      </c>
      <c r="R50" s="21">
        <f t="shared" si="4"/>
        <v>6.386593671492674</v>
      </c>
      <c r="S50" s="21">
        <f t="shared" si="4"/>
        <v>3.6802773678169</v>
      </c>
      <c r="T50" s="21">
        <f t="shared" si="4"/>
        <v>5.295997819414796</v>
      </c>
      <c r="U50" s="76">
        <f t="shared" si="4"/>
        <v>5.08801211349519</v>
      </c>
      <c r="V50" s="76">
        <f t="shared" si="4"/>
        <v>4.0961303462321785</v>
      </c>
      <c r="W50" s="76">
        <f>W49/W53*100</f>
        <v>3.9733356723094464</v>
      </c>
      <c r="X50" s="88">
        <f>X49/X53*100</f>
        <v>4.359684061297509</v>
      </c>
      <c r="Y50" s="104">
        <f>ROUND(Y49/$Y$53*100,1)</f>
        <v>4.2</v>
      </c>
      <c r="Z50" s="104">
        <f>ROUND(Z49/$Y$53*100,1)</f>
        <v>3.7</v>
      </c>
      <c r="AA50" s="102"/>
      <c r="AB50" s="102"/>
    </row>
    <row r="51" spans="2:28" s="2" customFormat="1" ht="13.5">
      <c r="B51" s="49"/>
      <c r="C51" s="50" t="s">
        <v>31</v>
      </c>
      <c r="D51" s="71">
        <v>14599</v>
      </c>
      <c r="E51" s="71">
        <v>17368</v>
      </c>
      <c r="F51" s="71">
        <v>20457</v>
      </c>
      <c r="G51" s="20">
        <v>22341</v>
      </c>
      <c r="H51" s="20">
        <v>21991</v>
      </c>
      <c r="I51" s="20">
        <v>21255</v>
      </c>
      <c r="J51" s="20">
        <v>21533</v>
      </c>
      <c r="K51" s="20">
        <v>23537</v>
      </c>
      <c r="L51" s="20">
        <v>25227</v>
      </c>
      <c r="M51" s="20">
        <v>26184</v>
      </c>
      <c r="N51" s="20">
        <v>29635</v>
      </c>
      <c r="O51" s="20">
        <v>35195</v>
      </c>
      <c r="P51" s="20">
        <v>44464</v>
      </c>
      <c r="Q51" s="20">
        <f>Q53-Q49-Q47-Q45-Q43-Q41</f>
        <v>48038.78483999999</v>
      </c>
      <c r="R51" s="20">
        <v>46151</v>
      </c>
      <c r="S51" s="20">
        <v>30952.410859999993</v>
      </c>
      <c r="T51" s="20">
        <v>34994.97096</v>
      </c>
      <c r="U51" s="20">
        <f>U53-U49-U47-U45-U43-U41</f>
        <v>39218</v>
      </c>
      <c r="V51" s="20">
        <v>39999</v>
      </c>
      <c r="W51" s="20">
        <f>W53-W41-W43-W45-W47-W49</f>
        <v>45806</v>
      </c>
      <c r="X51" s="95">
        <f>SUM(X53-X41-X43-X45-X47-X49)</f>
        <v>48952</v>
      </c>
      <c r="Y51" s="100">
        <f>Y53-Y41-Y43-Y45-Y47-Y49</f>
        <v>53134</v>
      </c>
      <c r="Z51" s="100">
        <f>Z53-Z41-Z43-Z45-Z47-Z49</f>
        <v>45960</v>
      </c>
      <c r="AA51" s="102"/>
      <c r="AB51" s="102"/>
    </row>
    <row r="52" spans="2:28" s="2" customFormat="1" ht="13.5">
      <c r="B52" s="51"/>
      <c r="C52" s="52"/>
      <c r="D52" s="72">
        <v>65.4</v>
      </c>
      <c r="E52" s="72">
        <v>62.6</v>
      </c>
      <c r="F52" s="72">
        <v>63.1</v>
      </c>
      <c r="G52" s="21">
        <v>63.9</v>
      </c>
      <c r="H52" s="21">
        <v>68.3</v>
      </c>
      <c r="I52" s="21">
        <v>68.4</v>
      </c>
      <c r="J52" s="21">
        <v>62.98979084393739</v>
      </c>
      <c r="K52" s="21">
        <v>65.29735951736251</v>
      </c>
      <c r="L52" s="21">
        <v>67.4</v>
      </c>
      <c r="M52" s="21">
        <v>66.5</v>
      </c>
      <c r="N52" s="21">
        <v>67.9</v>
      </c>
      <c r="O52" s="21">
        <v>69.52278460990944</v>
      </c>
      <c r="P52" s="21">
        <v>71.2</v>
      </c>
      <c r="Q52" s="21">
        <f aca="true" t="shared" si="5" ref="Q52:V52">Q51/Q53*100</f>
        <v>71.22750180561391</v>
      </c>
      <c r="R52" s="21">
        <f t="shared" si="5"/>
        <v>67.01857310892642</v>
      </c>
      <c r="S52" s="21">
        <f t="shared" si="5"/>
        <v>72.5101573312718</v>
      </c>
      <c r="T52" s="21">
        <f t="shared" si="5"/>
        <v>70.58177648228016</v>
      </c>
      <c r="U52" s="76">
        <f t="shared" si="5"/>
        <v>67.48111568043774</v>
      </c>
      <c r="V52" s="76">
        <f t="shared" si="5"/>
        <v>65.1714867617108</v>
      </c>
      <c r="W52" s="76">
        <f>W51/W53*100</f>
        <v>66.96196240095898</v>
      </c>
      <c r="X52" s="88">
        <f>X51/X53*100</f>
        <v>66.09329642881254</v>
      </c>
      <c r="Y52" s="106">
        <f>100-SUM(Y42,Y44,Y46,Y48,Y50)</f>
        <v>72.5</v>
      </c>
      <c r="Z52" s="104">
        <f>100-SUM(Z42,Z44,Z46,Z48,Z50)</f>
        <v>78.30000000000001</v>
      </c>
      <c r="AA52" s="103"/>
      <c r="AB52" s="103"/>
    </row>
    <row r="53" spans="2:26" s="2" customFormat="1" ht="13.5">
      <c r="B53" s="27"/>
      <c r="C53" s="53" t="s">
        <v>32</v>
      </c>
      <c r="D53" s="73">
        <v>22323</v>
      </c>
      <c r="E53" s="73">
        <v>27745</v>
      </c>
      <c r="F53" s="73">
        <v>32419</v>
      </c>
      <c r="G53" s="20">
        <v>34963</v>
      </c>
      <c r="H53" s="20">
        <v>32196</v>
      </c>
      <c r="I53" s="20">
        <v>31057</v>
      </c>
      <c r="J53" s="20">
        <v>34185</v>
      </c>
      <c r="K53" s="20">
        <v>36045</v>
      </c>
      <c r="L53" s="20">
        <v>37427</v>
      </c>
      <c r="M53" s="20">
        <v>39374</v>
      </c>
      <c r="N53" s="20">
        <v>43644</v>
      </c>
      <c r="O53" s="20">
        <v>50578</v>
      </c>
      <c r="P53" s="20">
        <v>62491</v>
      </c>
      <c r="Q53" s="20">
        <f>6744415236/100/1000</f>
        <v>67444.15236</v>
      </c>
      <c r="R53" s="20">
        <v>68863</v>
      </c>
      <c r="S53" s="20">
        <v>42687</v>
      </c>
      <c r="T53" s="20">
        <v>49580.74549</v>
      </c>
      <c r="U53" s="75">
        <v>58117</v>
      </c>
      <c r="V53" s="75">
        <v>61375</v>
      </c>
      <c r="W53" s="75">
        <v>68406</v>
      </c>
      <c r="X53" s="94">
        <v>74065</v>
      </c>
      <c r="Y53" s="100">
        <v>73220</v>
      </c>
      <c r="Z53" s="100">
        <v>61821</v>
      </c>
    </row>
    <row r="54" spans="2:26" s="2" customFormat="1" ht="13.5">
      <c r="B54" s="44"/>
      <c r="C54" s="36"/>
      <c r="D54" s="74">
        <v>100</v>
      </c>
      <c r="E54" s="74">
        <v>100</v>
      </c>
      <c r="F54" s="74">
        <v>100</v>
      </c>
      <c r="G54" s="37">
        <v>100</v>
      </c>
      <c r="H54" s="38">
        <v>100</v>
      </c>
      <c r="I54" s="38">
        <v>100</v>
      </c>
      <c r="J54" s="38">
        <v>100</v>
      </c>
      <c r="K54" s="38">
        <v>99.99892901688008</v>
      </c>
      <c r="L54" s="38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f aca="true" t="shared" si="6" ref="Q54:V54">Q53/Q53*100</f>
        <v>100</v>
      </c>
      <c r="R54" s="38">
        <f t="shared" si="6"/>
        <v>100</v>
      </c>
      <c r="S54" s="38">
        <f t="shared" si="6"/>
        <v>100</v>
      </c>
      <c r="T54" s="38">
        <f t="shared" si="6"/>
        <v>100</v>
      </c>
      <c r="U54" s="77">
        <f t="shared" si="6"/>
        <v>100</v>
      </c>
      <c r="V54" s="77">
        <f t="shared" si="6"/>
        <v>100</v>
      </c>
      <c r="W54" s="77">
        <f>W53/W53*100</f>
        <v>100</v>
      </c>
      <c r="X54" s="77">
        <f>X53/X53*100</f>
        <v>100</v>
      </c>
      <c r="Y54" s="77">
        <f>Y53/Y53*100</f>
        <v>100</v>
      </c>
      <c r="Z54" s="88">
        <f>Z53/Z53*100</f>
        <v>100</v>
      </c>
    </row>
    <row r="55" spans="2:25" s="2" customFormat="1" ht="13.5">
      <c r="B55" s="3" t="s">
        <v>33</v>
      </c>
      <c r="C55" s="3"/>
      <c r="D55" s="6"/>
      <c r="E55" s="6"/>
      <c r="F55" s="6"/>
      <c r="G55" s="6"/>
      <c r="H55" s="6"/>
      <c r="I55" s="6"/>
      <c r="J55" s="9"/>
      <c r="K55" s="9"/>
      <c r="L55" s="9"/>
      <c r="M55" s="9"/>
      <c r="N55" s="9"/>
      <c r="O55" s="9"/>
      <c r="X55" s="93"/>
      <c r="Y55" s="98"/>
    </row>
    <row r="56" spans="2:25" s="2" customFormat="1" ht="13.5">
      <c r="B56" s="3" t="s">
        <v>34</v>
      </c>
      <c r="C56" s="3"/>
      <c r="D56" s="40"/>
      <c r="E56" s="3"/>
      <c r="F56" s="6"/>
      <c r="H56" s="39" t="s">
        <v>44</v>
      </c>
      <c r="I56" s="6"/>
      <c r="M56" s="9"/>
      <c r="N56" s="9"/>
      <c r="O56" s="9"/>
      <c r="X56" s="93"/>
      <c r="Y56" s="98"/>
    </row>
    <row r="57" spans="2:24" ht="13.5">
      <c r="B57" s="3"/>
      <c r="C57" s="3"/>
      <c r="D57" s="40"/>
      <c r="E57" s="3"/>
      <c r="F57" s="3"/>
      <c r="H57" s="6"/>
      <c r="I57" s="54" t="s">
        <v>45</v>
      </c>
      <c r="M57" s="1"/>
      <c r="N57" s="1"/>
      <c r="O57" s="1"/>
      <c r="X57" s="93"/>
    </row>
    <row r="58" spans="3:24" ht="13.5">
      <c r="C58" s="55"/>
      <c r="D58" s="56"/>
      <c r="E58" s="57"/>
      <c r="F58" s="57"/>
      <c r="G58" s="57"/>
      <c r="H58" s="57"/>
      <c r="I58" s="58"/>
      <c r="J58" s="1"/>
      <c r="K58" s="1"/>
      <c r="L58" s="1"/>
      <c r="M58" s="1"/>
      <c r="N58" s="1"/>
      <c r="O58" s="1"/>
      <c r="X58" s="93"/>
    </row>
    <row r="59" ht="13.5">
      <c r="X59" s="93"/>
    </row>
    <row r="60" ht="13.5">
      <c r="X60" s="93"/>
    </row>
    <row r="61" ht="13.5">
      <c r="X61" s="93"/>
    </row>
    <row r="62" ht="13.5">
      <c r="X62" s="93"/>
    </row>
    <row r="63" ht="13.5">
      <c r="X63" s="93"/>
    </row>
    <row r="64" ht="13.5">
      <c r="X64" s="93"/>
    </row>
  </sheetData>
  <sheetProtection/>
  <mergeCells count="1">
    <mergeCell ref="B28:C2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公益財団法人あいち産業振興機構</dc:creator>
  <cp:keywords/>
  <dc:description/>
  <cp:lastModifiedBy>森島　章</cp:lastModifiedBy>
  <cp:lastPrinted>2017-05-18T01:03:58Z</cp:lastPrinted>
  <dcterms:created xsi:type="dcterms:W3CDTF">1997-01-08T22:48:59Z</dcterms:created>
  <dcterms:modified xsi:type="dcterms:W3CDTF">2017-07-26T04:49:24Z</dcterms:modified>
  <cp:category/>
  <cp:version/>
  <cp:contentType/>
  <cp:contentStatus/>
</cp:coreProperties>
</file>